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AkCQ1q7Au3oFd+1eE++FE7c5WcS9kEYIq2Ne1eCtXObgwjC6VryC+eAccWmLjOUpDc2Ifbn/hxwOgoQJi5yA2A==" workbookSaltValue="PpW9qYIhgYxwJ/S1r4F8rg==" workbookSpinCount="100000" lockStructure="1"/>
  <bookViews>
    <workbookView xWindow="0" yWindow="0" windowWidth="20490" windowHeight="9105"/>
  </bookViews>
  <sheets>
    <sheet name="Introduction" sheetId="1" r:id="rId1"/>
    <sheet name="The unit of the chart" sheetId="2" r:id="rId2"/>
    <sheet name="Calculations" sheetId="4" state="hidden" r:id="rId3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13" i="2" s="1"/>
  <c r="E12" i="2"/>
  <c r="E13" i="2" s="1"/>
  <c r="I8" i="4" l="1"/>
  <c r="H8" i="4"/>
  <c r="G8" i="4"/>
  <c r="J8" i="4" l="1"/>
  <c r="J9" i="4" s="1"/>
  <c r="J11" i="4" l="1"/>
  <c r="H25" i="2" s="1"/>
  <c r="J10" i="4"/>
  <c r="H24" i="2" s="1"/>
  <c r="H27" i="2"/>
  <c r="H23" i="2"/>
  <c r="H26" i="2" l="1"/>
  <c r="H28" i="2" s="1"/>
  <c r="H29" i="2" s="1"/>
  <c r="E27" i="2"/>
  <c r="E8" i="4" l="1"/>
  <c r="D8" i="4"/>
  <c r="C8" i="4"/>
  <c r="E23" i="2"/>
  <c r="F8" i="4" l="1"/>
  <c r="F9" i="4" s="1"/>
  <c r="F10" i="4" s="1"/>
  <c r="E24" i="2" s="1"/>
  <c r="F11" i="4" l="1"/>
  <c r="E25" i="2" s="1"/>
  <c r="E26" i="2" l="1"/>
  <c r="E28" i="2" s="1"/>
  <c r="E29" i="2" s="1"/>
</calcChain>
</file>

<file path=xl/comments1.xml><?xml version="1.0" encoding="utf-8"?>
<comments xmlns="http://schemas.openxmlformats.org/spreadsheetml/2006/main">
  <authors>
    <author>Sorin Stamate</author>
  </authors>
  <commentList>
    <comment ref="F3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243.</t>
        </r>
      </text>
    </comment>
    <comment ref="F4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243.</t>
        </r>
      </text>
    </comment>
    <comment ref="F5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243.</t>
        </r>
      </text>
    </comment>
    <comment ref="F7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243.</t>
        </r>
      </text>
    </comment>
    <comment ref="E8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243.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B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243.</t>
        </r>
      </text>
    </comment>
    <comment ref="C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243.</t>
        </r>
      </text>
    </comment>
    <comment ref="B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243.</t>
        </r>
      </text>
    </comment>
    <comment ref="C2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10.</t>
        </r>
      </text>
    </comment>
    <comment ref="C2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243.</t>
        </r>
      </text>
    </comment>
    <comment ref="C2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243.</t>
        </r>
      </text>
    </comment>
    <comment ref="C2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243.</t>
        </r>
      </text>
    </comment>
  </commentList>
</comments>
</file>

<file path=xl/sharedStrings.xml><?xml version="1.0" encoding="utf-8"?>
<sst xmlns="http://schemas.openxmlformats.org/spreadsheetml/2006/main" count="211" uniqueCount="119">
  <si>
    <t>Flag Gaff</t>
  </si>
  <si>
    <t>Maritime Navigation using Excel</t>
  </si>
  <si>
    <t>(u)</t>
  </si>
  <si>
    <t>(1/Se)</t>
  </si>
  <si>
    <t>u</t>
  </si>
  <si>
    <t>=</t>
  </si>
  <si>
    <t>a  *  arc 1'</t>
  </si>
  <si>
    <t>Se</t>
  </si>
  <si>
    <t>(a)</t>
  </si>
  <si>
    <t>[mm]</t>
  </si>
  <si>
    <r>
      <t>r</t>
    </r>
    <r>
      <rPr>
        <b/>
        <sz val="11"/>
        <color theme="1"/>
        <rFont val="Calibri"/>
        <family val="2"/>
        <charset val="238"/>
      </rPr>
      <t>₀</t>
    </r>
    <r>
      <rPr>
        <b/>
        <sz val="11"/>
        <color theme="1"/>
        <rFont val="Calibri"/>
        <family val="2"/>
        <charset val="238"/>
        <scheme val="minor"/>
      </rPr>
      <t xml:space="preserve">  *  arc 1'</t>
    </r>
  </si>
  <si>
    <r>
      <t>S</t>
    </r>
    <r>
      <rPr>
        <b/>
        <sz val="11"/>
        <color theme="1"/>
        <rFont val="Calibri"/>
        <family val="2"/>
        <charset val="238"/>
      </rPr>
      <t>₀</t>
    </r>
  </si>
  <si>
    <r>
      <t>r</t>
    </r>
    <r>
      <rPr>
        <b/>
        <sz val="11"/>
        <color theme="1"/>
        <rFont val="Calibri"/>
        <family val="2"/>
        <charset val="238"/>
      </rPr>
      <t>₀</t>
    </r>
  </si>
  <si>
    <r>
      <t xml:space="preserve">a  *  cos </t>
    </r>
    <r>
      <rPr>
        <b/>
        <sz val="11"/>
        <color theme="1"/>
        <rFont val="Calibri"/>
        <family val="2"/>
        <charset val="238"/>
      </rPr>
      <t>ϕ₀</t>
    </r>
  </si>
  <si>
    <r>
      <t>(1 - e</t>
    </r>
    <r>
      <rPr>
        <b/>
        <sz val="11"/>
        <color theme="1"/>
        <rFont val="Calibri"/>
        <family val="2"/>
        <charset val="238"/>
      </rPr>
      <t>² * sin² ϕ₀)^⅟2</t>
    </r>
  </si>
  <si>
    <r>
      <t>r</t>
    </r>
    <r>
      <rPr>
        <b/>
        <sz val="11"/>
        <color theme="1"/>
        <rFont val="Calibri"/>
        <family val="2"/>
        <charset val="238"/>
      </rPr>
      <t>₀  *  arc 1'</t>
    </r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</si>
  <si>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</si>
  <si>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r>
      <t>(1/S</t>
    </r>
    <r>
      <rPr>
        <b/>
        <sz val="11"/>
        <color theme="1"/>
        <rFont val="Calibri"/>
        <family val="2"/>
        <charset val="238"/>
      </rPr>
      <t>₀)</t>
    </r>
  </si>
  <si>
    <r>
      <t>(r</t>
    </r>
    <r>
      <rPr>
        <b/>
        <sz val="11"/>
        <color theme="1"/>
        <rFont val="Calibri"/>
        <family val="2"/>
        <charset val="238"/>
      </rPr>
      <t>₀)</t>
    </r>
  </si>
  <si>
    <t>Formula Terms</t>
  </si>
  <si>
    <t>Symbol</t>
  </si>
  <si>
    <t>Unit</t>
  </si>
  <si>
    <t>Radians</t>
  </si>
  <si>
    <t>[ ' .0]</t>
  </si>
  <si>
    <t>[ '' ]</t>
  </si>
  <si>
    <t>(b)</t>
  </si>
  <si>
    <t>( e )</t>
  </si>
  <si>
    <r>
      <t xml:space="preserve">[ </t>
    </r>
    <r>
      <rPr>
        <b/>
        <sz val="11"/>
        <color theme="1"/>
        <rFont val="Calibri"/>
        <family val="2"/>
        <charset val="238"/>
      </rPr>
      <t>° ]</t>
    </r>
  </si>
  <si>
    <r>
      <t>(</t>
    </r>
    <r>
      <rPr>
        <b/>
        <sz val="11"/>
        <color theme="1"/>
        <rFont val="Calibri"/>
        <family val="2"/>
        <charset val="238"/>
      </rPr>
      <t>ϕ₀)</t>
    </r>
  </si>
  <si>
    <t>(r₀)</t>
  </si>
  <si>
    <t>Arc 1'</t>
  </si>
  <si>
    <t>[m]</t>
  </si>
  <si>
    <t>[Radians]</t>
  </si>
  <si>
    <t>(P₀)</t>
  </si>
  <si>
    <t>1:</t>
  </si>
  <si>
    <t>Formula</t>
  </si>
  <si>
    <r>
      <t>u = P</t>
    </r>
    <r>
      <rPr>
        <b/>
        <sz val="11"/>
        <color theme="1"/>
        <rFont val="Calibri"/>
        <family val="2"/>
        <charset val="238"/>
      </rPr>
      <t>₀ / S₀</t>
    </r>
  </si>
  <si>
    <r>
      <t>r</t>
    </r>
    <r>
      <rPr>
        <b/>
        <sz val="11"/>
        <color theme="1"/>
        <rFont val="Calibri"/>
        <family val="2"/>
        <charset val="238"/>
      </rPr>
      <t>₀=(a*cosϕ₀</t>
    </r>
    <r>
      <rPr>
        <b/>
        <sz val="11"/>
        <color theme="1"/>
        <rFont val="Calibri"/>
        <family val="2"/>
        <charset val="238"/>
        <scheme val="minor"/>
      </rPr>
      <t>)/[(1 - e² * sin² ϕ₀)^⅟2]</t>
    </r>
  </si>
  <si>
    <t>(1/S₀)</t>
  </si>
  <si>
    <t>Minutes</t>
  </si>
  <si>
    <t>Seconds</t>
  </si>
  <si>
    <t>Sum</t>
  </si>
  <si>
    <t>Degrees</t>
  </si>
  <si>
    <t>Latitude</t>
  </si>
  <si>
    <r>
      <t xml:space="preserve">cos </t>
    </r>
    <r>
      <rPr>
        <sz val="11"/>
        <color theme="1"/>
        <rFont val="Calibri"/>
        <family val="2"/>
        <charset val="238"/>
      </rPr>
      <t>ϕ₀</t>
    </r>
  </si>
  <si>
    <r>
      <t>sin</t>
    </r>
    <r>
      <rPr>
        <sz val="11"/>
        <color theme="1"/>
        <rFont val="Calibri"/>
        <family val="2"/>
        <charset val="238"/>
      </rPr>
      <t>² ϕ₀</t>
    </r>
  </si>
  <si>
    <r>
      <t>e</t>
    </r>
    <r>
      <rPr>
        <b/>
        <sz val="11"/>
        <color theme="1"/>
        <rFont val="Calibri"/>
        <family val="2"/>
        <charset val="238"/>
      </rPr>
      <t xml:space="preserve">² </t>
    </r>
    <r>
      <rPr>
        <b/>
        <sz val="11"/>
        <color theme="1"/>
        <rFont val="Calibri"/>
        <family val="2"/>
        <charset val="238"/>
        <scheme val="minor"/>
      </rPr>
      <t>= (a</t>
    </r>
    <r>
      <rPr>
        <b/>
        <sz val="11"/>
        <color theme="1"/>
        <rFont val="Calibri"/>
        <family val="2"/>
        <charset val="238"/>
      </rPr>
      <t>²-b²)/a²</t>
    </r>
  </si>
  <si>
    <r>
      <t>P</t>
    </r>
    <r>
      <rPr>
        <b/>
        <sz val="11"/>
        <color theme="1"/>
        <rFont val="Calibri"/>
        <family val="2"/>
        <charset val="238"/>
      </rPr>
      <t>₀ = (r₀ * arc 1')</t>
    </r>
  </si>
  <si>
    <r>
      <t>u = (P</t>
    </r>
    <r>
      <rPr>
        <b/>
        <sz val="11"/>
        <color theme="1"/>
        <rFont val="Calibri"/>
        <family val="2"/>
        <charset val="238"/>
      </rPr>
      <t>₀ / S₀)</t>
    </r>
  </si>
  <si>
    <t>Example 1</t>
  </si>
  <si>
    <t>(To be filled only in YELLOW cells)</t>
  </si>
  <si>
    <t>Semi-major axis of ellipsoid</t>
  </si>
  <si>
    <t>Semi-minor axis of ellipsoid</t>
  </si>
  <si>
    <t>Calculations:</t>
  </si>
  <si>
    <r>
      <t xml:space="preserve">cos </t>
    </r>
    <r>
      <rPr>
        <b/>
        <sz val="11"/>
        <color theme="1"/>
        <rFont val="Calibri"/>
        <family val="2"/>
        <charset val="238"/>
      </rPr>
      <t>ϕ₀</t>
    </r>
  </si>
  <si>
    <r>
      <t>sin</t>
    </r>
    <r>
      <rPr>
        <b/>
        <sz val="11"/>
        <color theme="1"/>
        <rFont val="Calibri"/>
        <family val="2"/>
        <charset val="238"/>
      </rPr>
      <t>²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</rPr>
      <t>ϕ₀</t>
    </r>
  </si>
  <si>
    <t>Example 2</t>
  </si>
  <si>
    <t>Eccentricity of ellipsoid</t>
  </si>
  <si>
    <r>
      <t>u = (a * arc 1')</t>
    </r>
    <r>
      <rPr>
        <b/>
        <sz val="11"/>
        <color theme="1"/>
        <rFont val="Calibri"/>
        <family val="2"/>
        <charset val="238"/>
      </rPr>
      <t xml:space="preserve"> / Se</t>
    </r>
  </si>
  <si>
    <t>THE UNIT OF THE CHART</t>
  </si>
  <si>
    <t>1. Introduction:</t>
  </si>
  <si>
    <t>Three issues:</t>
  </si>
  <si>
    <t>determining the scale of the map;</t>
  </si>
  <si>
    <t>2. The unit of the chart:</t>
  </si>
  <si>
    <t>The unit of the chart</t>
  </si>
  <si>
    <t>It is the basic element used to construct a map in the Mercator projection.</t>
  </si>
  <si>
    <t>Which can be considered at the equator;</t>
  </si>
  <si>
    <t>Or to a certain parallel, called the main parallel;</t>
  </si>
  <si>
    <t>If the chart scale is considered to be at the equator:</t>
  </si>
  <si>
    <t>Then:</t>
  </si>
  <si>
    <t>where:</t>
  </si>
  <si>
    <t>the unit of the chart;</t>
  </si>
  <si>
    <t>semi-major axis of the terrestrial ellipsoid;</t>
  </si>
  <si>
    <t>chart scale at the Equator;</t>
  </si>
  <si>
    <r>
      <t>(P</t>
    </r>
    <r>
      <rPr>
        <b/>
        <sz val="11"/>
        <color theme="1"/>
        <rFont val="Calibri"/>
        <family val="2"/>
        <charset val="238"/>
      </rPr>
      <t>₀)</t>
    </r>
  </si>
  <si>
    <t>Therefore:</t>
  </si>
  <si>
    <t>determining the dimensions of the map;</t>
  </si>
  <si>
    <t>determining the boundaries of the rayon that can be represented.</t>
  </si>
  <si>
    <t>The following procedures are applied:</t>
  </si>
  <si>
    <t>The chart scale;</t>
  </si>
  <si>
    <t>The standard dimensions of the paper frame;</t>
  </si>
  <si>
    <t>At a given scale;</t>
  </si>
  <si>
    <t>Representation of a surface on multiple maps;</t>
  </si>
  <si>
    <t>Having the rayon delineated by the parallels and meridians;</t>
  </si>
  <si>
    <t>Chart scale;</t>
  </si>
  <si>
    <t>Map construction in the Mercator projection begins with the calculation of the unit of the chart.</t>
  </si>
  <si>
    <t>Depends on the chart scale:</t>
  </si>
  <si>
    <r>
      <t>If the chart scale is considered to be on a main parallel of latitude (</t>
    </r>
    <r>
      <rPr>
        <b/>
        <sz val="13"/>
        <color theme="3"/>
        <rFont val="Calibri"/>
        <family val="2"/>
        <charset val="238"/>
      </rPr>
      <t>ϕ₀</t>
    </r>
    <r>
      <rPr>
        <b/>
        <sz val="13"/>
        <color theme="3"/>
        <rFont val="Calibri"/>
        <family val="2"/>
        <charset val="238"/>
        <scheme val="minor"/>
      </rPr>
      <t>):</t>
    </r>
  </si>
  <si>
    <r>
      <t>the radius of the main parallel of latitude (</t>
    </r>
    <r>
      <rPr>
        <sz val="11"/>
        <color theme="1"/>
        <rFont val="Calibri"/>
        <family val="2"/>
        <charset val="238"/>
      </rPr>
      <t>ϕ₀</t>
    </r>
    <r>
      <rPr>
        <sz val="11"/>
        <color theme="1"/>
        <rFont val="Calibri"/>
        <family val="2"/>
        <charset val="238"/>
        <scheme val="minor"/>
      </rPr>
      <t>);</t>
    </r>
  </si>
  <si>
    <r>
      <t>the chart scale on a main parallel of latitude (</t>
    </r>
    <r>
      <rPr>
        <sz val="11"/>
        <color theme="1"/>
        <rFont val="Calibri"/>
        <family val="2"/>
        <charset val="238"/>
      </rPr>
      <t>ϕ₀</t>
    </r>
    <r>
      <rPr>
        <sz val="11"/>
        <color theme="1"/>
        <rFont val="Calibri"/>
        <family val="2"/>
        <charset val="238"/>
        <scheme val="minor"/>
      </rPr>
      <t>);</t>
    </r>
  </si>
  <si>
    <t>the semi-major axis of the terrestrial ellipsoid;</t>
  </si>
  <si>
    <t>the latitude of the main parallel;</t>
  </si>
  <si>
    <t>eccentricity of the terrestrial ellipsoid;</t>
  </si>
  <si>
    <t>The unit of the chart is equal to the ratio of:</t>
  </si>
  <si>
    <t>It is the length of an equatorial mile, expressed in millimetres [mm].</t>
  </si>
  <si>
    <r>
      <t>Represents the length, in millimetres, along of 1' of arc of the parallel of latitude (</t>
    </r>
    <r>
      <rPr>
        <sz val="11"/>
        <color theme="1"/>
        <rFont val="Calibri"/>
        <family val="2"/>
        <charset val="238"/>
      </rPr>
      <t>ϕ₀</t>
    </r>
    <r>
      <rPr>
        <sz val="11"/>
        <color theme="1"/>
        <rFont val="Calibri"/>
        <family val="2"/>
        <charset val="238"/>
        <scheme val="minor"/>
      </rPr>
      <t>).</t>
    </r>
  </si>
  <si>
    <r>
      <t>The length along of 1' of arc of the parallel of latitude (</t>
    </r>
    <r>
      <rPr>
        <sz val="11"/>
        <color theme="1"/>
        <rFont val="Calibri"/>
        <family val="2"/>
        <charset val="238"/>
      </rPr>
      <t>ϕ₀</t>
    </r>
    <r>
      <rPr>
        <sz val="11"/>
        <color theme="1"/>
        <rFont val="Calibri"/>
        <family val="2"/>
        <charset val="238"/>
        <scheme val="minor"/>
      </rPr>
      <t>), in millimetres.</t>
    </r>
  </si>
  <si>
    <t>The unit of the chart:</t>
  </si>
  <si>
    <t>Chart scale at the Equator</t>
  </si>
  <si>
    <t xml:space="preserve">The unit of the chart </t>
  </si>
  <si>
    <t>If the chart scale is considered to be on a main parallel of latitude (ϕ₀):</t>
  </si>
  <si>
    <t>The latitude of the main parallel</t>
  </si>
  <si>
    <t>Chart scale on a main parallel</t>
  </si>
  <si>
    <t>Radius of the main parallel</t>
  </si>
  <si>
    <t>Length of 1' of arc of the parallel</t>
  </si>
  <si>
    <t>Where the radius (r₀) of the parallel of latitude (ϕ₀) is:</t>
  </si>
  <si>
    <t>P₀</t>
  </si>
  <si>
    <t xml:space="preserve">1. Knowing the dimensions of the map and the limits of the represented rayon: </t>
  </si>
  <si>
    <t xml:space="preserve">2. Knowing the chart scale and the limits of the represented rayon: </t>
  </si>
  <si>
    <t xml:space="preserve">3. Knowing the dimensions of the chart and the chart scale: </t>
  </si>
  <si>
    <r>
      <rPr>
        <b/>
        <sz val="11"/>
        <color theme="1"/>
        <rFont val="Calibri"/>
        <family val="2"/>
        <charset val="238"/>
      </rPr>
      <t>→</t>
    </r>
    <r>
      <rPr>
        <sz val="11"/>
        <color theme="1"/>
        <rFont val="Calibri"/>
        <family val="2"/>
        <charset val="238"/>
        <scheme val="minor"/>
      </rPr>
      <t>The approximate boundaries of the rayon that can be represented.</t>
    </r>
  </si>
  <si>
    <r>
      <rPr>
        <b/>
        <sz val="11"/>
        <color theme="1"/>
        <rFont val="Calibri"/>
        <family val="2"/>
        <charset val="238"/>
      </rPr>
      <t>→</t>
    </r>
    <r>
      <rPr>
        <sz val="11"/>
        <color theme="1"/>
        <rFont val="Calibri"/>
        <family val="2"/>
        <charset val="238"/>
        <scheme val="minor"/>
      </rPr>
      <t>The final boundaries of the rayon, which will be represented on a partial map.</t>
    </r>
  </si>
  <si>
    <r>
      <rPr>
        <b/>
        <sz val="11"/>
        <color theme="1"/>
        <rFont val="Calibri"/>
        <family val="2"/>
        <charset val="238"/>
      </rPr>
      <t>→</t>
    </r>
    <r>
      <rPr>
        <sz val="11"/>
        <color theme="1"/>
        <rFont val="Calibri"/>
        <family val="2"/>
        <charset val="238"/>
        <scheme val="minor"/>
      </rPr>
      <t>The exact dimensions of the map frame.</t>
    </r>
  </si>
  <si>
    <r>
      <t>And represents the length, in millimetres, along of 1' of arc of the parallel of latitude (</t>
    </r>
    <r>
      <rPr>
        <sz val="11"/>
        <color theme="1"/>
        <rFont val="Calibri"/>
        <family val="2"/>
        <charset val="238"/>
      </rPr>
      <t>ϕ₀</t>
    </r>
    <r>
      <rPr>
        <sz val="11"/>
        <color theme="1"/>
        <rFont val="Calibri"/>
        <family val="2"/>
        <charset val="238"/>
        <scheme val="minor"/>
      </rPr>
      <t>).</t>
    </r>
  </si>
  <si>
    <t>The relationship (r₀*arc 1') is noted with (P₀):</t>
  </si>
  <si>
    <t>Note:</t>
  </si>
  <si>
    <t>In the example on the next page I used the elements of the Krasovski ellipsoid. But you can use any other ellipsoid.</t>
  </si>
  <si>
    <t xml:space="preserve">and  </t>
  </si>
  <si>
    <t>The denominator of the given chart scale;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</si>
</sst>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  <scheme val="minor"/>
    </font>
    <font>
      <b/>
      <sz val="8"/>
      <color theme="1" tint="0.499984740745262"/>
      <name val="Calibri"/>
      <family val="2"/>
      <charset val="238"/>
    </font>
    <font>
      <b/>
      <sz val="18"/>
      <color theme="3"/>
      <name val="Calibri Light"/>
      <family val="2"/>
      <charset val="238"/>
      <scheme val="major"/>
    </font>
    <font>
      <b/>
      <u val="double"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5A5A5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6" borderId="56" applyNumberFormat="0" applyAlignment="0" applyProtection="0"/>
  </cellStyleXfs>
  <cellXfs count="126">
    <xf numFmtId="0" fontId="0" fillId="0" borderId="0" xfId="0"/>
    <xf numFmtId="0" fontId="10" fillId="0" borderId="0" xfId="1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11" fillId="0" borderId="0" xfId="1" applyFont="1" applyAlignment="1" applyProtection="1">
      <alignment horizontal="center"/>
      <protection hidden="1"/>
    </xf>
    <xf numFmtId="0" fontId="12" fillId="0" borderId="10" xfId="2" applyProtection="1">
      <protection hidden="1"/>
    </xf>
    <xf numFmtId="0" fontId="13" fillId="0" borderId="11" xfId="3" applyProtection="1">
      <protection hidden="1"/>
    </xf>
    <xf numFmtId="0" fontId="13" fillId="0" borderId="0" xfId="3" applyBorder="1" applyProtection="1">
      <protection hidden="1"/>
    </xf>
    <xf numFmtId="0" fontId="0" fillId="0" borderId="0" xfId="0" applyBorder="1" applyProtection="1">
      <protection hidden="1"/>
    </xf>
    <xf numFmtId="0" fontId="1" fillId="0" borderId="0" xfId="0" applyFont="1" applyProtection="1">
      <protection hidden="1"/>
    </xf>
    <xf numFmtId="0" fontId="14" fillId="0" borderId="0" xfId="5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14" fillId="0" borderId="12" xfId="4" applyProtection="1">
      <protection hidden="1"/>
    </xf>
    <xf numFmtId="0" fontId="14" fillId="0" borderId="0" xfId="4" applyBorder="1" applyProtection="1">
      <protection hidden="1"/>
    </xf>
    <xf numFmtId="0" fontId="14" fillId="0" borderId="12" xfId="4" applyAlignment="1" applyProtection="1">
      <alignment horizontal="center"/>
      <protection hidden="1"/>
    </xf>
    <xf numFmtId="0" fontId="7" fillId="2" borderId="8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3" fillId="0" borderId="0" xfId="0" applyFont="1" applyProtection="1"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8" fillId="6" borderId="56" xfId="7" applyProtection="1">
      <protection hidden="1"/>
    </xf>
    <xf numFmtId="0" fontId="15" fillId="0" borderId="0" xfId="6" applyAlignment="1" applyProtection="1">
      <alignment horizontal="center"/>
      <protection hidden="1"/>
    </xf>
    <xf numFmtId="0" fontId="14" fillId="0" borderId="1" xfId="5" applyBorder="1" applyProtection="1">
      <protection hidden="1"/>
    </xf>
    <xf numFmtId="0" fontId="0" fillId="0" borderId="1" xfId="0" applyBorder="1" applyProtection="1"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3" fillId="4" borderId="23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3" fillId="2" borderId="35" xfId="0" applyFont="1" applyFill="1" applyBorder="1" applyAlignment="1" applyProtection="1">
      <alignment horizontal="center" vertical="center"/>
      <protection hidden="1"/>
    </xf>
    <xf numFmtId="0" fontId="3" fillId="4" borderId="38" xfId="0" applyFont="1" applyFill="1" applyBorder="1" applyAlignment="1" applyProtection="1">
      <alignment horizontal="center" vertical="center"/>
      <protection hidden="1"/>
    </xf>
    <xf numFmtId="0" fontId="3" fillId="4" borderId="39" xfId="0" applyFont="1" applyFill="1" applyBorder="1" applyAlignment="1" applyProtection="1">
      <alignment horizontal="center" vertical="center"/>
      <protection hidden="1"/>
    </xf>
    <xf numFmtId="0" fontId="3" fillId="4" borderId="40" xfId="0" applyFont="1" applyFill="1" applyBorder="1" applyAlignment="1" applyProtection="1">
      <alignment horizontal="center" vertical="center"/>
      <protection hidden="1"/>
    </xf>
    <xf numFmtId="0" fontId="3" fillId="4" borderId="24" xfId="0" applyFont="1" applyFill="1" applyBorder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4" borderId="41" xfId="0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center" vertical="center"/>
      <protection hidden="1"/>
    </xf>
    <xf numFmtId="0" fontId="3" fillId="4" borderId="42" xfId="0" applyFont="1" applyFill="1" applyBorder="1" applyAlignment="1" applyProtection="1">
      <alignment horizontal="center" vertical="center"/>
      <protection hidden="1"/>
    </xf>
    <xf numFmtId="0" fontId="3" fillId="4" borderId="25" xfId="0" applyFont="1" applyFill="1" applyBorder="1" applyAlignment="1" applyProtection="1">
      <alignment horizontal="center" vertical="center"/>
      <protection hidden="1"/>
    </xf>
    <xf numFmtId="0" fontId="3" fillId="4" borderId="28" xfId="0" applyFont="1" applyFill="1" applyBorder="1" applyAlignment="1" applyProtection="1">
      <alignment horizontal="center"/>
      <protection hidden="1"/>
    </xf>
    <xf numFmtId="0" fontId="3" fillId="4" borderId="29" xfId="0" applyFont="1" applyFill="1" applyBorder="1" applyAlignment="1" applyProtection="1">
      <alignment horizontal="center"/>
      <protection hidden="1"/>
    </xf>
    <xf numFmtId="0" fontId="3" fillId="4" borderId="34" xfId="0" applyFont="1" applyFill="1" applyBorder="1" applyAlignment="1" applyProtection="1">
      <alignment horizontal="center"/>
      <protection hidden="1"/>
    </xf>
    <xf numFmtId="0" fontId="3" fillId="4" borderId="43" xfId="0" applyFont="1" applyFill="1" applyBorder="1" applyAlignment="1" applyProtection="1">
      <alignment horizontal="center"/>
      <protection hidden="1"/>
    </xf>
    <xf numFmtId="0" fontId="3" fillId="4" borderId="44" xfId="0" applyFont="1" applyFill="1" applyBorder="1" applyAlignment="1" applyProtection="1">
      <alignment horizontal="center"/>
      <protection hidden="1"/>
    </xf>
    <xf numFmtId="0" fontId="0" fillId="0" borderId="23" xfId="0" applyBorder="1" applyProtection="1"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3" fillId="0" borderId="35" xfId="0" applyFont="1" applyBorder="1" applyAlignment="1" applyProtection="1">
      <alignment horizontal="center"/>
      <protection hidden="1"/>
    </xf>
    <xf numFmtId="164" fontId="0" fillId="3" borderId="45" xfId="0" applyNumberFormat="1" applyFill="1" applyBorder="1" applyAlignment="1" applyProtection="1">
      <alignment horizontal="center"/>
      <protection hidden="1"/>
    </xf>
    <xf numFmtId="164" fontId="0" fillId="3" borderId="18" xfId="0" applyNumberFormat="1" applyFill="1" applyBorder="1" applyAlignment="1" applyProtection="1">
      <alignment horizontal="center"/>
      <protection hidden="1"/>
    </xf>
    <xf numFmtId="164" fontId="0" fillId="3" borderId="46" xfId="0" applyNumberFormat="1" applyFill="1" applyBorder="1" applyAlignment="1" applyProtection="1">
      <alignment horizontal="center"/>
      <protection hidden="1"/>
    </xf>
    <xf numFmtId="0" fontId="0" fillId="0" borderId="24" xfId="0" applyBorder="1" applyProtection="1"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49" fontId="3" fillId="0" borderId="14" xfId="0" applyNumberFormat="1" applyFont="1" applyBorder="1" applyAlignment="1" applyProtection="1">
      <alignment horizontal="center"/>
      <protection hidden="1"/>
    </xf>
    <xf numFmtId="1" fontId="0" fillId="3" borderId="41" xfId="0" applyNumberFormat="1" applyFill="1" applyBorder="1" applyAlignment="1" applyProtection="1">
      <alignment horizontal="center"/>
      <protection hidden="1"/>
    </xf>
    <xf numFmtId="1" fontId="0" fillId="3" borderId="13" xfId="0" applyNumberFormat="1" applyFill="1" applyBorder="1" applyAlignment="1" applyProtection="1">
      <alignment horizontal="center"/>
      <protection hidden="1"/>
    </xf>
    <xf numFmtId="1" fontId="0" fillId="3" borderId="42" xfId="0" applyNumberFormat="1" applyFill="1" applyBorder="1" applyAlignment="1" applyProtection="1">
      <alignment horizont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0" fillId="0" borderId="16" xfId="0" applyBorder="1" applyProtection="1">
      <protection hidden="1"/>
    </xf>
    <xf numFmtId="0" fontId="3" fillId="0" borderId="14" xfId="0" applyFont="1" applyBorder="1" applyAlignment="1" applyProtection="1">
      <alignment horizontal="center"/>
      <protection hidden="1"/>
    </xf>
    <xf numFmtId="165" fontId="0" fillId="0" borderId="41" xfId="0" applyNumberFormat="1" applyBorder="1" applyAlignment="1" applyProtection="1">
      <alignment horizontal="center"/>
      <protection hidden="1"/>
    </xf>
    <xf numFmtId="165" fontId="0" fillId="0" borderId="13" xfId="0" applyNumberFormat="1" applyBorder="1" applyAlignment="1" applyProtection="1">
      <alignment horizontal="center"/>
      <protection hidden="1"/>
    </xf>
    <xf numFmtId="165" fontId="0" fillId="0" borderId="42" xfId="0" applyNumberFormat="1" applyBorder="1" applyAlignment="1" applyProtection="1">
      <alignment horizontal="center"/>
      <protection hidden="1"/>
    </xf>
    <xf numFmtId="0" fontId="3" fillId="5" borderId="17" xfId="0" applyFont="1" applyFill="1" applyBorder="1" applyProtection="1">
      <protection hidden="1"/>
    </xf>
    <xf numFmtId="0" fontId="3" fillId="5" borderId="21" xfId="0" applyFont="1" applyFill="1" applyBorder="1" applyAlignment="1" applyProtection="1">
      <alignment horizontal="center"/>
      <protection hidden="1"/>
    </xf>
    <xf numFmtId="0" fontId="3" fillId="5" borderId="19" xfId="0" applyFont="1" applyFill="1" applyBorder="1" applyAlignment="1" applyProtection="1">
      <alignment horizontal="center"/>
      <protection hidden="1"/>
    </xf>
    <xf numFmtId="0" fontId="3" fillId="5" borderId="37" xfId="0" applyFont="1" applyFill="1" applyBorder="1" applyAlignment="1" applyProtection="1">
      <alignment horizontal="center"/>
      <protection hidden="1"/>
    </xf>
    <xf numFmtId="164" fontId="3" fillId="5" borderId="51" xfId="0" applyNumberFormat="1" applyFont="1" applyFill="1" applyBorder="1" applyAlignment="1" applyProtection="1">
      <alignment horizontal="center"/>
      <protection hidden="1"/>
    </xf>
    <xf numFmtId="164" fontId="3" fillId="5" borderId="52" xfId="0" applyNumberFormat="1" applyFont="1" applyFill="1" applyBorder="1" applyAlignment="1" applyProtection="1">
      <alignment horizontal="center"/>
      <protection hidden="1"/>
    </xf>
    <xf numFmtId="164" fontId="3" fillId="5" borderId="53" xfId="0" applyNumberFormat="1" applyFont="1" applyFill="1" applyBorder="1" applyAlignment="1" applyProtection="1">
      <alignment horizontal="center"/>
      <protection hidden="1"/>
    </xf>
    <xf numFmtId="0" fontId="15" fillId="0" borderId="0" xfId="6" applyAlignment="1" applyProtection="1">
      <alignment horizontal="center"/>
      <protection hidden="1"/>
    </xf>
    <xf numFmtId="0" fontId="0" fillId="0" borderId="33" xfId="0" applyBorder="1" applyProtection="1">
      <protection hidden="1"/>
    </xf>
    <xf numFmtId="164" fontId="0" fillId="3" borderId="41" xfId="0" applyNumberFormat="1" applyFill="1" applyBorder="1" applyAlignment="1" applyProtection="1">
      <alignment horizontal="center"/>
      <protection hidden="1"/>
    </xf>
    <xf numFmtId="164" fontId="0" fillId="3" borderId="13" xfId="0" applyNumberFormat="1" applyFill="1" applyBorder="1" applyAlignment="1" applyProtection="1">
      <alignment horizontal="center"/>
      <protection hidden="1"/>
    </xf>
    <xf numFmtId="164" fontId="0" fillId="3" borderId="42" xfId="0" applyNumberFormat="1" applyFill="1" applyBorder="1" applyAlignment="1" applyProtection="1">
      <alignment horizontal="center"/>
      <protection hidden="1"/>
    </xf>
    <xf numFmtId="1" fontId="0" fillId="3" borderId="41" xfId="0" applyNumberFormat="1" applyFill="1" applyBorder="1" applyProtection="1">
      <protection hidden="1"/>
    </xf>
    <xf numFmtId="1" fontId="0" fillId="3" borderId="13" xfId="0" applyNumberFormat="1" applyFill="1" applyBorder="1" applyProtection="1">
      <protection hidden="1"/>
    </xf>
    <xf numFmtId="1" fontId="0" fillId="3" borderId="42" xfId="0" applyNumberFormat="1" applyFill="1" applyBorder="1" applyProtection="1">
      <protection hidden="1"/>
    </xf>
    <xf numFmtId="0" fontId="0" fillId="0" borderId="54" xfId="0" applyBorder="1" applyProtection="1"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3" fillId="0" borderId="13" xfId="0" applyFont="1" applyFill="1" applyBorder="1" applyAlignment="1" applyProtection="1">
      <alignment horizontal="center"/>
      <protection hidden="1"/>
    </xf>
    <xf numFmtId="165" fontId="0" fillId="0" borderId="47" xfId="0" applyNumberFormat="1" applyBorder="1" applyAlignment="1" applyProtection="1">
      <alignment horizontal="center"/>
      <protection hidden="1"/>
    </xf>
    <xf numFmtId="165" fontId="0" fillId="0" borderId="15" xfId="0" applyNumberFormat="1" applyBorder="1" applyAlignment="1" applyProtection="1">
      <alignment horizontal="center"/>
      <protection hidden="1"/>
    </xf>
    <xf numFmtId="165" fontId="0" fillId="0" borderId="48" xfId="0" applyNumberFormat="1" applyBorder="1" applyAlignment="1" applyProtection="1">
      <alignment horizontal="center"/>
      <protection hidden="1"/>
    </xf>
    <xf numFmtId="164" fontId="0" fillId="0" borderId="41" xfId="0" applyNumberFormat="1" applyBorder="1" applyAlignment="1" applyProtection="1">
      <alignment horizontal="center"/>
      <protection hidden="1"/>
    </xf>
    <xf numFmtId="164" fontId="0" fillId="0" borderId="13" xfId="0" applyNumberFormat="1" applyBorder="1" applyAlignment="1" applyProtection="1">
      <alignment horizontal="center"/>
      <protection hidden="1"/>
    </xf>
    <xf numFmtId="164" fontId="0" fillId="0" borderId="42" xfId="0" applyNumberFormat="1" applyBorder="1" applyAlignment="1" applyProtection="1">
      <alignment horizontal="center"/>
      <protection hidden="1"/>
    </xf>
    <xf numFmtId="0" fontId="0" fillId="0" borderId="55" xfId="0" applyBorder="1" applyProtection="1">
      <protection hidden="1"/>
    </xf>
    <xf numFmtId="0" fontId="3" fillId="0" borderId="32" xfId="0" applyFont="1" applyBorder="1" applyAlignment="1" applyProtection="1">
      <alignment horizontal="center"/>
      <protection hidden="1"/>
    </xf>
    <xf numFmtId="0" fontId="3" fillId="2" borderId="31" xfId="0" applyFont="1" applyFill="1" applyBorder="1" applyAlignment="1" applyProtection="1">
      <alignment horizontal="center"/>
      <protection hidden="1"/>
    </xf>
    <xf numFmtId="0" fontId="3" fillId="0" borderId="36" xfId="0" applyFon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31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0" fontId="8" fillId="0" borderId="3" xfId="0" applyFont="1" applyFill="1" applyBorder="1" applyProtection="1">
      <protection hidden="1"/>
    </xf>
    <xf numFmtId="0" fontId="16" fillId="0" borderId="1" xfId="0" applyFont="1" applyBorder="1" applyAlignment="1" applyProtection="1">
      <alignment horizontal="center"/>
      <protection hidden="1"/>
    </xf>
    <xf numFmtId="0" fontId="3" fillId="4" borderId="17" xfId="0" applyFont="1" applyFill="1" applyBorder="1" applyAlignment="1" applyProtection="1">
      <alignment horizontal="center"/>
      <protection hidden="1"/>
    </xf>
    <xf numFmtId="0" fontId="3" fillId="4" borderId="21" xfId="0" applyFont="1" applyFill="1" applyBorder="1" applyAlignment="1" applyProtection="1">
      <alignment horizontal="center"/>
      <protection hidden="1"/>
    </xf>
    <xf numFmtId="0" fontId="3" fillId="4" borderId="19" xfId="0" applyFont="1" applyFill="1" applyBorder="1" applyAlignment="1" applyProtection="1">
      <alignment horizontal="center"/>
      <protection hidden="1"/>
    </xf>
    <xf numFmtId="0" fontId="3" fillId="4" borderId="20" xfId="0" applyFont="1" applyFill="1" applyBorder="1" applyAlignment="1" applyProtection="1">
      <alignment horizontal="center"/>
      <protection hidden="1"/>
    </xf>
    <xf numFmtId="0" fontId="3" fillId="4" borderId="23" xfId="0" applyFont="1" applyFill="1" applyBorder="1" applyProtection="1">
      <protection hidden="1"/>
    </xf>
    <xf numFmtId="1" fontId="0" fillId="0" borderId="22" xfId="0" applyNumberFormat="1" applyBorder="1" applyProtection="1">
      <protection hidden="1"/>
    </xf>
    <xf numFmtId="165" fontId="0" fillId="0" borderId="18" xfId="0" applyNumberFormat="1" applyBorder="1" applyProtection="1">
      <protection hidden="1"/>
    </xf>
    <xf numFmtId="165" fontId="0" fillId="0" borderId="26" xfId="0" applyNumberFormat="1" applyBorder="1" applyProtection="1">
      <protection hidden="1"/>
    </xf>
    <xf numFmtId="0" fontId="3" fillId="4" borderId="24" xfId="0" applyFont="1" applyFill="1" applyBorder="1" applyProtection="1">
      <protection hidden="1"/>
    </xf>
    <xf numFmtId="0" fontId="0" fillId="0" borderId="13" xfId="0" applyBorder="1" applyProtection="1">
      <protection hidden="1"/>
    </xf>
    <xf numFmtId="165" fontId="0" fillId="0" borderId="13" xfId="0" applyNumberFormat="1" applyBorder="1" applyProtection="1">
      <protection hidden="1"/>
    </xf>
    <xf numFmtId="165" fontId="0" fillId="0" borderId="27" xfId="0" applyNumberFormat="1" applyBorder="1" applyProtection="1">
      <protection hidden="1"/>
    </xf>
    <xf numFmtId="0" fontId="3" fillId="4" borderId="25" xfId="0" applyFont="1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165" fontId="0" fillId="0" borderId="29" xfId="0" applyNumberFormat="1" applyBorder="1" applyProtection="1">
      <protection hidden="1"/>
    </xf>
    <xf numFmtId="165" fontId="0" fillId="0" borderId="30" xfId="0" applyNumberFormat="1" applyBorder="1" applyProtection="1">
      <protection hidden="1"/>
    </xf>
  </cellXfs>
  <cellStyles count="8">
    <cellStyle name="Normal" xfId="0" builtinId="0"/>
    <cellStyle name="Text explicativ" xfId="6" builtinId="53"/>
    <cellStyle name="Titlu" xfId="1" builtinId="15"/>
    <cellStyle name="Titlu 1" xfId="2" builtinId="16"/>
    <cellStyle name="Titlu 2" xfId="3" builtinId="17"/>
    <cellStyle name="Titlu 3" xfId="4" builtinId="18"/>
    <cellStyle name="Titlu 4" xfId="5" builtinId="19"/>
    <cellStyle name="Verificare celulă" xfId="7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O92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0</v>
      </c>
    </row>
    <row r="2" spans="1:15" x14ac:dyDescent="0.25">
      <c r="A2" s="3" t="s">
        <v>1</v>
      </c>
    </row>
    <row r="3" spans="1:15" ht="23.25" x14ac:dyDescent="0.35">
      <c r="A3" s="4" t="s">
        <v>59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60</v>
      </c>
      <c r="B5" s="5"/>
    </row>
    <row r="6" spans="1:15" ht="15.75" thickTop="1" x14ac:dyDescent="0.25"/>
    <row r="7" spans="1:15" ht="18" thickBot="1" x14ac:dyDescent="0.35">
      <c r="B7" s="6" t="s">
        <v>61</v>
      </c>
      <c r="C7" s="6"/>
    </row>
    <row r="8" spans="1:15" ht="15.75" thickTop="1" x14ac:dyDescent="0.25"/>
    <row r="9" spans="1:15" x14ac:dyDescent="0.25">
      <c r="A9" s="2" t="s">
        <v>107</v>
      </c>
      <c r="I9" s="2" t="s">
        <v>62</v>
      </c>
    </row>
    <row r="10" spans="1:15" x14ac:dyDescent="0.25">
      <c r="A10" s="2" t="s">
        <v>108</v>
      </c>
      <c r="I10" s="2" t="s">
        <v>76</v>
      </c>
    </row>
    <row r="11" spans="1:15" x14ac:dyDescent="0.25">
      <c r="A11" s="2" t="s">
        <v>109</v>
      </c>
      <c r="I11" s="2" t="s">
        <v>77</v>
      </c>
    </row>
    <row r="13" spans="1:15" ht="18" thickBot="1" x14ac:dyDescent="0.35">
      <c r="B13" s="6" t="s">
        <v>78</v>
      </c>
      <c r="C13" s="6"/>
      <c r="D13" s="6"/>
      <c r="E13" s="6"/>
      <c r="F13" s="7"/>
      <c r="G13" s="7"/>
      <c r="H13" s="7"/>
      <c r="I13" s="7"/>
      <c r="J13" s="7"/>
      <c r="K13" s="7"/>
      <c r="L13" s="7"/>
    </row>
    <row r="14" spans="1:15" ht="15.75" thickTop="1" x14ac:dyDescent="0.25"/>
    <row r="15" spans="1:15" x14ac:dyDescent="0.25">
      <c r="A15" s="2" t="s">
        <v>79</v>
      </c>
      <c r="G15" s="2" t="s">
        <v>110</v>
      </c>
    </row>
    <row r="16" spans="1:15" x14ac:dyDescent="0.25">
      <c r="A16" s="2" t="s">
        <v>80</v>
      </c>
    </row>
    <row r="18" spans="1:11" x14ac:dyDescent="0.25">
      <c r="A18" s="2" t="s">
        <v>82</v>
      </c>
      <c r="G18" s="2" t="s">
        <v>111</v>
      </c>
      <c r="J18" s="8"/>
      <c r="K18" s="9"/>
    </row>
    <row r="19" spans="1:11" x14ac:dyDescent="0.25">
      <c r="A19" s="2" t="s">
        <v>81</v>
      </c>
      <c r="J19" s="8"/>
    </row>
    <row r="21" spans="1:11" x14ac:dyDescent="0.25">
      <c r="A21" s="2" t="s">
        <v>83</v>
      </c>
      <c r="F21" s="8"/>
      <c r="G21" s="2" t="s">
        <v>112</v>
      </c>
    </row>
    <row r="22" spans="1:11" x14ac:dyDescent="0.25">
      <c r="A22" s="2" t="s">
        <v>84</v>
      </c>
      <c r="F22" s="8"/>
      <c r="G22" s="8"/>
    </row>
    <row r="24" spans="1:11" ht="20.25" thickBot="1" x14ac:dyDescent="0.35">
      <c r="A24" s="5" t="s">
        <v>63</v>
      </c>
      <c r="B24" s="5"/>
      <c r="C24" s="5"/>
    </row>
    <row r="25" spans="1:11" ht="15.75" thickTop="1" x14ac:dyDescent="0.25"/>
    <row r="26" spans="1:11" x14ac:dyDescent="0.25">
      <c r="B26" s="10" t="s">
        <v>64</v>
      </c>
      <c r="D26" s="11" t="s">
        <v>2</v>
      </c>
      <c r="E26" s="11" t="s">
        <v>9</v>
      </c>
      <c r="F26" s="2" t="s">
        <v>65</v>
      </c>
    </row>
    <row r="27" spans="1:11" x14ac:dyDescent="0.25">
      <c r="F27" s="2" t="s">
        <v>94</v>
      </c>
    </row>
    <row r="28" spans="1:11" x14ac:dyDescent="0.25">
      <c r="F28" s="2" t="s">
        <v>85</v>
      </c>
    </row>
    <row r="29" spans="1:11" x14ac:dyDescent="0.25">
      <c r="F29" s="2" t="s">
        <v>86</v>
      </c>
      <c r="I29" s="2" t="s">
        <v>66</v>
      </c>
    </row>
    <row r="30" spans="1:11" x14ac:dyDescent="0.25">
      <c r="I30" s="2" t="s">
        <v>67</v>
      </c>
    </row>
    <row r="32" spans="1:11" ht="18" thickBot="1" x14ac:dyDescent="0.35">
      <c r="B32" s="6" t="s">
        <v>68</v>
      </c>
      <c r="C32" s="6"/>
      <c r="D32" s="6"/>
      <c r="E32" s="6"/>
      <c r="F32" s="6"/>
      <c r="G32" s="6"/>
      <c r="H32" s="11" t="s">
        <v>3</v>
      </c>
    </row>
    <row r="33" spans="2:10" ht="15.75" thickTop="1" x14ac:dyDescent="0.25"/>
    <row r="34" spans="2:10" x14ac:dyDescent="0.25">
      <c r="B34" s="2" t="s">
        <v>69</v>
      </c>
    </row>
    <row r="35" spans="2:10" ht="15.75" thickBot="1" x14ac:dyDescent="0.3"/>
    <row r="36" spans="2:10" ht="15.75" thickBot="1" x14ac:dyDescent="0.3">
      <c r="B36" s="12" t="s">
        <v>4</v>
      </c>
      <c r="C36" s="13" t="s">
        <v>5</v>
      </c>
      <c r="D36" s="14" t="s">
        <v>6</v>
      </c>
      <c r="E36" s="14"/>
      <c r="F36" s="15"/>
    </row>
    <row r="37" spans="2:10" ht="15.75" thickBot="1" x14ac:dyDescent="0.3">
      <c r="B37" s="16"/>
      <c r="C37" s="17"/>
      <c r="D37" s="18" t="s">
        <v>7</v>
      </c>
      <c r="E37" s="18"/>
      <c r="F37" s="19"/>
    </row>
    <row r="39" spans="2:10" x14ac:dyDescent="0.25">
      <c r="B39" s="2" t="s">
        <v>70</v>
      </c>
    </row>
    <row r="40" spans="2:10" x14ac:dyDescent="0.25">
      <c r="C40" s="11" t="s">
        <v>2</v>
      </c>
      <c r="D40" s="11" t="s">
        <v>9</v>
      </c>
      <c r="E40" s="2" t="s">
        <v>71</v>
      </c>
    </row>
    <row r="41" spans="2:10" x14ac:dyDescent="0.25">
      <c r="C41" s="11" t="s">
        <v>8</v>
      </c>
      <c r="D41" s="11" t="s">
        <v>9</v>
      </c>
      <c r="E41" s="2" t="s">
        <v>72</v>
      </c>
    </row>
    <row r="42" spans="2:10" x14ac:dyDescent="0.25">
      <c r="C42" s="11" t="s">
        <v>3</v>
      </c>
      <c r="D42" s="11"/>
      <c r="E42" s="2" t="s">
        <v>73</v>
      </c>
    </row>
    <row r="44" spans="2:10" ht="18" thickBot="1" x14ac:dyDescent="0.35">
      <c r="B44" s="6" t="s">
        <v>87</v>
      </c>
      <c r="C44" s="6"/>
      <c r="D44" s="6"/>
      <c r="E44" s="6"/>
      <c r="F44" s="6"/>
      <c r="G44" s="6"/>
      <c r="H44" s="6"/>
      <c r="I44" s="6"/>
      <c r="J44" s="11" t="s">
        <v>17</v>
      </c>
    </row>
    <row r="45" spans="2:10" ht="15.75" thickTop="1" x14ac:dyDescent="0.25"/>
    <row r="46" spans="2:10" x14ac:dyDescent="0.25">
      <c r="B46" s="2" t="s">
        <v>69</v>
      </c>
    </row>
    <row r="47" spans="2:10" ht="15.75" thickBot="1" x14ac:dyDescent="0.3"/>
    <row r="48" spans="2:10" ht="15.75" thickBot="1" x14ac:dyDescent="0.3">
      <c r="B48" s="12" t="s">
        <v>4</v>
      </c>
      <c r="C48" s="13" t="s">
        <v>5</v>
      </c>
      <c r="D48" s="14" t="s">
        <v>10</v>
      </c>
      <c r="E48" s="14"/>
      <c r="F48" s="15"/>
    </row>
    <row r="49" spans="2:10" ht="15.75" thickBot="1" x14ac:dyDescent="0.3">
      <c r="B49" s="16"/>
      <c r="C49" s="17"/>
      <c r="D49" s="18" t="s">
        <v>11</v>
      </c>
      <c r="E49" s="18"/>
      <c r="F49" s="19"/>
    </row>
    <row r="51" spans="2:10" x14ac:dyDescent="0.25">
      <c r="B51" s="2" t="s">
        <v>70</v>
      </c>
    </row>
    <row r="52" spans="2:10" x14ac:dyDescent="0.25">
      <c r="C52" s="11" t="s">
        <v>2</v>
      </c>
      <c r="D52" s="11" t="s">
        <v>9</v>
      </c>
      <c r="E52" s="2" t="s">
        <v>71</v>
      </c>
    </row>
    <row r="53" spans="2:10" x14ac:dyDescent="0.25">
      <c r="C53" s="11" t="s">
        <v>18</v>
      </c>
      <c r="D53" s="11"/>
      <c r="E53" s="2" t="s">
        <v>88</v>
      </c>
    </row>
    <row r="54" spans="2:10" x14ac:dyDescent="0.25">
      <c r="C54" s="11" t="s">
        <v>17</v>
      </c>
      <c r="D54" s="11"/>
      <c r="E54" s="2" t="s">
        <v>89</v>
      </c>
    </row>
    <row r="56" spans="2:10" ht="15.75" thickBot="1" x14ac:dyDescent="0.3">
      <c r="C56" s="20" t="s">
        <v>105</v>
      </c>
      <c r="D56" s="20"/>
      <c r="E56" s="20"/>
      <c r="F56" s="20"/>
      <c r="G56" s="20"/>
      <c r="H56" s="20"/>
      <c r="I56" s="21"/>
      <c r="J56" s="21"/>
    </row>
    <row r="57" spans="2:10" ht="15.75" thickBot="1" x14ac:dyDescent="0.3"/>
    <row r="58" spans="2:10" ht="15.75" thickBot="1" x14ac:dyDescent="0.3">
      <c r="B58" s="12" t="s">
        <v>12</v>
      </c>
      <c r="C58" s="13" t="s">
        <v>5</v>
      </c>
      <c r="D58" s="14" t="s">
        <v>13</v>
      </c>
      <c r="E58" s="14"/>
      <c r="F58" s="15"/>
    </row>
    <row r="59" spans="2:10" ht="15.75" thickBot="1" x14ac:dyDescent="0.3">
      <c r="B59" s="16"/>
      <c r="C59" s="17"/>
      <c r="D59" s="14" t="s">
        <v>14</v>
      </c>
      <c r="E59" s="14"/>
      <c r="F59" s="19"/>
    </row>
    <row r="61" spans="2:10" x14ac:dyDescent="0.25">
      <c r="B61" s="2" t="s">
        <v>70</v>
      </c>
    </row>
    <row r="62" spans="2:10" x14ac:dyDescent="0.25">
      <c r="C62" s="11" t="s">
        <v>18</v>
      </c>
      <c r="D62" s="11"/>
      <c r="E62" s="2" t="s">
        <v>88</v>
      </c>
    </row>
    <row r="63" spans="2:10" x14ac:dyDescent="0.25">
      <c r="C63" s="11" t="s">
        <v>8</v>
      </c>
      <c r="D63" s="11" t="s">
        <v>9</v>
      </c>
      <c r="E63" s="2" t="s">
        <v>90</v>
      </c>
    </row>
    <row r="64" spans="2:10" x14ac:dyDescent="0.25">
      <c r="C64" s="11" t="s">
        <v>28</v>
      </c>
      <c r="E64" s="2" t="s">
        <v>91</v>
      </c>
    </row>
    <row r="65" spans="2:12" x14ac:dyDescent="0.25">
      <c r="C65" s="11" t="s">
        <v>26</v>
      </c>
      <c r="E65" s="2" t="s">
        <v>92</v>
      </c>
    </row>
    <row r="67" spans="2:12" ht="15.75" thickBot="1" x14ac:dyDescent="0.3">
      <c r="C67" s="20" t="s">
        <v>114</v>
      </c>
      <c r="D67" s="20"/>
      <c r="E67" s="20"/>
      <c r="F67" s="20"/>
      <c r="G67" s="22"/>
      <c r="H67" s="11" t="s">
        <v>74</v>
      </c>
      <c r="I67" s="11" t="s">
        <v>9</v>
      </c>
    </row>
    <row r="69" spans="2:12" x14ac:dyDescent="0.25">
      <c r="B69" s="2" t="s">
        <v>113</v>
      </c>
    </row>
    <row r="70" spans="2:12" ht="15.75" thickBot="1" x14ac:dyDescent="0.3"/>
    <row r="71" spans="2:12" ht="15.75" thickBot="1" x14ac:dyDescent="0.3">
      <c r="B71" s="23" t="s">
        <v>106</v>
      </c>
      <c r="C71" s="24" t="s">
        <v>5</v>
      </c>
      <c r="D71" s="14" t="s">
        <v>15</v>
      </c>
      <c r="E71" s="14"/>
      <c r="F71" s="25"/>
      <c r="K71" s="26"/>
      <c r="L71" s="27"/>
    </row>
    <row r="73" spans="2:12" x14ac:dyDescent="0.25">
      <c r="B73" s="2" t="s">
        <v>70</v>
      </c>
    </row>
    <row r="74" spans="2:12" x14ac:dyDescent="0.25">
      <c r="C74" s="11" t="s">
        <v>74</v>
      </c>
      <c r="D74" s="11" t="s">
        <v>9</v>
      </c>
      <c r="E74" s="2" t="s">
        <v>95</v>
      </c>
    </row>
    <row r="75" spans="2:12" x14ac:dyDescent="0.25">
      <c r="C75" s="11" t="s">
        <v>18</v>
      </c>
      <c r="D75" s="11"/>
      <c r="E75" s="2" t="s">
        <v>88</v>
      </c>
    </row>
    <row r="77" spans="2:12" ht="15.75" thickBot="1" x14ac:dyDescent="0.3">
      <c r="C77" s="20" t="s">
        <v>75</v>
      </c>
    </row>
    <row r="79" spans="2:12" x14ac:dyDescent="0.25">
      <c r="B79" s="10" t="s">
        <v>93</v>
      </c>
      <c r="G79" s="28">
        <v>1</v>
      </c>
      <c r="H79" s="2" t="s">
        <v>96</v>
      </c>
    </row>
    <row r="80" spans="2:12" x14ac:dyDescent="0.25">
      <c r="H80" s="2" t="s">
        <v>117</v>
      </c>
    </row>
    <row r="81" spans="1:8" ht="15.75" thickBot="1" x14ac:dyDescent="0.3">
      <c r="G81" s="28">
        <v>2</v>
      </c>
      <c r="H81" s="2" t="s">
        <v>118</v>
      </c>
    </row>
    <row r="82" spans="1:8" ht="15.75" thickBot="1" x14ac:dyDescent="0.3">
      <c r="B82" s="12" t="s">
        <v>4</v>
      </c>
      <c r="C82" s="13" t="s">
        <v>5</v>
      </c>
      <c r="D82" s="29" t="s">
        <v>106</v>
      </c>
      <c r="E82" s="15"/>
    </row>
    <row r="83" spans="1:8" ht="15.75" thickBot="1" x14ac:dyDescent="0.3">
      <c r="B83" s="16"/>
      <c r="C83" s="17"/>
      <c r="D83" s="30" t="s">
        <v>11</v>
      </c>
      <c r="E83" s="19"/>
    </row>
    <row r="85" spans="1:8" x14ac:dyDescent="0.25">
      <c r="B85" s="2" t="s">
        <v>70</v>
      </c>
    </row>
    <row r="86" spans="1:8" x14ac:dyDescent="0.25">
      <c r="C86" s="11" t="s">
        <v>2</v>
      </c>
      <c r="D86" s="11" t="s">
        <v>9</v>
      </c>
      <c r="E86" s="2" t="s">
        <v>71</v>
      </c>
    </row>
    <row r="87" spans="1:8" x14ac:dyDescent="0.25">
      <c r="C87" s="11" t="s">
        <v>74</v>
      </c>
      <c r="D87" s="11" t="s">
        <v>9</v>
      </c>
      <c r="E87" s="2" t="s">
        <v>96</v>
      </c>
    </row>
    <row r="88" spans="1:8" x14ac:dyDescent="0.25">
      <c r="C88" s="11" t="s">
        <v>17</v>
      </c>
      <c r="D88" s="11"/>
      <c r="E88" s="2" t="s">
        <v>89</v>
      </c>
    </row>
    <row r="89" spans="1:8" ht="15.75" thickBot="1" x14ac:dyDescent="0.3"/>
    <row r="90" spans="1:8" ht="16.5" thickTop="1" thickBot="1" x14ac:dyDescent="0.3">
      <c r="A90" s="31" t="s">
        <v>115</v>
      </c>
      <c r="B90" s="2" t="s">
        <v>116</v>
      </c>
    </row>
    <row r="91" spans="1:8" ht="15.75" thickTop="1" x14ac:dyDescent="0.25"/>
    <row r="92" spans="1:8" x14ac:dyDescent="0.25">
      <c r="A92" s="3" t="s">
        <v>16</v>
      </c>
    </row>
  </sheetData>
  <sheetProtection algorithmName="SHA-512" hashValue="jpdjUPQkAz0Zn1OiKXNdi54HWrp1YYtdNgcyHgHF9fBeBESKKy25rJJV0+H8+dkskg11mxZp4GVF7Wwu0f1i1A==" saltValue="sprYGCxEu+1wt5KQzMBTkA==" spinCount="100000" sheet="1" objects="1" scenarios="1"/>
  <mergeCells count="20">
    <mergeCell ref="A3:O3"/>
    <mergeCell ref="B36:B37"/>
    <mergeCell ref="C36:C37"/>
    <mergeCell ref="D36:E36"/>
    <mergeCell ref="D37:E37"/>
    <mergeCell ref="F36:F37"/>
    <mergeCell ref="B48:B49"/>
    <mergeCell ref="C48:C49"/>
    <mergeCell ref="D48:E48"/>
    <mergeCell ref="F48:F49"/>
    <mergeCell ref="D49:E49"/>
    <mergeCell ref="D71:E71"/>
    <mergeCell ref="F58:F59"/>
    <mergeCell ref="B82:B83"/>
    <mergeCell ref="C82:C83"/>
    <mergeCell ref="E82:E83"/>
    <mergeCell ref="B58:B59"/>
    <mergeCell ref="C58:C59"/>
    <mergeCell ref="D58:E58"/>
    <mergeCell ref="D59:E5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0"/>
  <sheetViews>
    <sheetView workbookViewId="0"/>
  </sheetViews>
  <sheetFormatPr defaultRowHeight="15" x14ac:dyDescent="0.25"/>
  <cols>
    <col min="1" max="1" width="30" style="2" bestFit="1" customWidth="1"/>
    <col min="2" max="2" width="9.140625" style="2"/>
    <col min="3" max="3" width="31.7109375" style="2" bestFit="1" customWidth="1"/>
    <col min="4" max="16384" width="9.140625" style="2"/>
  </cols>
  <sheetData>
    <row r="1" spans="1:10" ht="23.25" x14ac:dyDescent="0.35">
      <c r="A1" s="1" t="s">
        <v>0</v>
      </c>
    </row>
    <row r="2" spans="1:10" x14ac:dyDescent="0.25">
      <c r="A2" s="3" t="s">
        <v>1</v>
      </c>
    </row>
    <row r="4" spans="1:10" ht="20.25" thickBot="1" x14ac:dyDescent="0.35">
      <c r="A4" s="5" t="s">
        <v>97</v>
      </c>
    </row>
    <row r="5" spans="1:10" ht="15.75" thickTop="1" x14ac:dyDescent="0.25">
      <c r="A5" s="32" t="s">
        <v>50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5.75" thickBot="1" x14ac:dyDescent="0.3">
      <c r="A6" s="33" t="s">
        <v>68</v>
      </c>
      <c r="B6" s="34"/>
      <c r="C6" s="34"/>
      <c r="D6" s="34"/>
      <c r="E6" s="35" t="s">
        <v>49</v>
      </c>
      <c r="F6" s="35"/>
      <c r="G6" s="35"/>
      <c r="H6" s="35" t="s">
        <v>56</v>
      </c>
      <c r="I6" s="35"/>
      <c r="J6" s="35"/>
    </row>
    <row r="7" spans="1:10" ht="15.75" thickTop="1" x14ac:dyDescent="0.25">
      <c r="A7" s="36" t="s">
        <v>19</v>
      </c>
      <c r="B7" s="37" t="s">
        <v>58</v>
      </c>
      <c r="C7" s="38"/>
      <c r="D7" s="39"/>
      <c r="E7" s="40" t="s">
        <v>64</v>
      </c>
      <c r="F7" s="41"/>
      <c r="G7" s="42"/>
      <c r="H7" s="40" t="s">
        <v>64</v>
      </c>
      <c r="I7" s="41"/>
      <c r="J7" s="42"/>
    </row>
    <row r="8" spans="1:10" x14ac:dyDescent="0.25">
      <c r="A8" s="43"/>
      <c r="B8" s="44"/>
      <c r="C8" s="45"/>
      <c r="D8" s="46"/>
      <c r="E8" s="47"/>
      <c r="F8" s="48"/>
      <c r="G8" s="49"/>
      <c r="H8" s="47"/>
      <c r="I8" s="48"/>
      <c r="J8" s="49"/>
    </row>
    <row r="9" spans="1:10" ht="15.75" thickBot="1" x14ac:dyDescent="0.3">
      <c r="A9" s="50"/>
      <c r="B9" s="51" t="s">
        <v>20</v>
      </c>
      <c r="C9" s="52" t="s">
        <v>35</v>
      </c>
      <c r="D9" s="53" t="s">
        <v>21</v>
      </c>
      <c r="E9" s="54" t="s">
        <v>27</v>
      </c>
      <c r="F9" s="52" t="s">
        <v>23</v>
      </c>
      <c r="G9" s="55" t="s">
        <v>24</v>
      </c>
      <c r="H9" s="54" t="s">
        <v>27</v>
      </c>
      <c r="I9" s="52" t="s">
        <v>23</v>
      </c>
      <c r="J9" s="55" t="s">
        <v>24</v>
      </c>
    </row>
    <row r="10" spans="1:10" x14ac:dyDescent="0.25">
      <c r="A10" s="56" t="s">
        <v>51</v>
      </c>
      <c r="B10" s="57" t="s">
        <v>8</v>
      </c>
      <c r="C10" s="58"/>
      <c r="D10" s="59" t="s">
        <v>31</v>
      </c>
      <c r="E10" s="60">
        <v>6378245</v>
      </c>
      <c r="F10" s="61"/>
      <c r="G10" s="62"/>
      <c r="H10" s="60"/>
      <c r="I10" s="61"/>
      <c r="J10" s="62"/>
    </row>
    <row r="11" spans="1:10" x14ac:dyDescent="0.25">
      <c r="A11" s="63" t="s">
        <v>98</v>
      </c>
      <c r="B11" s="64" t="s">
        <v>3</v>
      </c>
      <c r="C11" s="65"/>
      <c r="D11" s="66" t="s">
        <v>34</v>
      </c>
      <c r="E11" s="67">
        <v>150000</v>
      </c>
      <c r="F11" s="68"/>
      <c r="G11" s="69"/>
      <c r="H11" s="67"/>
      <c r="I11" s="68"/>
      <c r="J11" s="69"/>
    </row>
    <row r="12" spans="1:10" ht="15.75" thickBot="1" x14ac:dyDescent="0.3">
      <c r="A12" s="70" t="s">
        <v>30</v>
      </c>
      <c r="B12" s="71"/>
      <c r="C12" s="65"/>
      <c r="D12" s="72" t="s">
        <v>32</v>
      </c>
      <c r="E12" s="73">
        <f>RADIANS(1/60)</f>
        <v>2.9088820866572158E-4</v>
      </c>
      <c r="F12" s="74"/>
      <c r="G12" s="75"/>
      <c r="H12" s="73">
        <f>RADIANS(1/60)</f>
        <v>2.9088820866572158E-4</v>
      </c>
      <c r="I12" s="74"/>
      <c r="J12" s="75"/>
    </row>
    <row r="13" spans="1:10" ht="15.75" thickBot="1" x14ac:dyDescent="0.3">
      <c r="A13" s="76" t="s">
        <v>99</v>
      </c>
      <c r="B13" s="77" t="s">
        <v>2</v>
      </c>
      <c r="C13" s="78" t="s">
        <v>58</v>
      </c>
      <c r="D13" s="79" t="s">
        <v>9</v>
      </c>
      <c r="E13" s="80">
        <f>((E10*E12)/E11)*1000</f>
        <v>12.369041749873968</v>
      </c>
      <c r="F13" s="81"/>
      <c r="G13" s="82"/>
      <c r="H13" s="80" t="e">
        <f>((H10*H12)/H11)*1000</f>
        <v>#DIV/0!</v>
      </c>
      <c r="I13" s="81"/>
      <c r="J13" s="82"/>
    </row>
    <row r="14" spans="1:10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</row>
    <row r="15" spans="1:10" ht="15.75" thickBot="1" x14ac:dyDescent="0.3">
      <c r="A15" s="33" t="s">
        <v>100</v>
      </c>
      <c r="B15" s="34"/>
      <c r="C15" s="34"/>
      <c r="D15" s="34"/>
      <c r="E15" s="35" t="s">
        <v>49</v>
      </c>
      <c r="F15" s="35"/>
      <c r="G15" s="35"/>
      <c r="H15" s="35" t="s">
        <v>56</v>
      </c>
      <c r="I15" s="35"/>
      <c r="J15" s="35"/>
    </row>
    <row r="16" spans="1:10" ht="15.75" thickTop="1" x14ac:dyDescent="0.25">
      <c r="A16" s="36" t="s">
        <v>19</v>
      </c>
      <c r="B16" s="37" t="s">
        <v>36</v>
      </c>
      <c r="C16" s="38"/>
      <c r="D16" s="39"/>
      <c r="E16" s="40" t="s">
        <v>64</v>
      </c>
      <c r="F16" s="41"/>
      <c r="G16" s="42"/>
      <c r="H16" s="40" t="s">
        <v>64</v>
      </c>
      <c r="I16" s="41"/>
      <c r="J16" s="42"/>
    </row>
    <row r="17" spans="1:10" x14ac:dyDescent="0.25">
      <c r="A17" s="43"/>
      <c r="B17" s="44"/>
      <c r="C17" s="45"/>
      <c r="D17" s="46"/>
      <c r="E17" s="47"/>
      <c r="F17" s="48"/>
      <c r="G17" s="49"/>
      <c r="H17" s="47"/>
      <c r="I17" s="48"/>
      <c r="J17" s="49"/>
    </row>
    <row r="18" spans="1:10" ht="15.75" thickBot="1" x14ac:dyDescent="0.3">
      <c r="A18" s="50"/>
      <c r="B18" s="51" t="s">
        <v>20</v>
      </c>
      <c r="C18" s="52" t="s">
        <v>35</v>
      </c>
      <c r="D18" s="53" t="s">
        <v>21</v>
      </c>
      <c r="E18" s="54" t="s">
        <v>27</v>
      </c>
      <c r="F18" s="52" t="s">
        <v>23</v>
      </c>
      <c r="G18" s="55" t="s">
        <v>24</v>
      </c>
      <c r="H18" s="54" t="s">
        <v>27</v>
      </c>
      <c r="I18" s="52" t="s">
        <v>23</v>
      </c>
      <c r="J18" s="55" t="s">
        <v>24</v>
      </c>
    </row>
    <row r="19" spans="1:10" x14ac:dyDescent="0.25">
      <c r="A19" s="84" t="s">
        <v>51</v>
      </c>
      <c r="B19" s="57" t="s">
        <v>8</v>
      </c>
      <c r="C19" s="58"/>
      <c r="D19" s="59" t="s">
        <v>31</v>
      </c>
      <c r="E19" s="60">
        <v>6378245</v>
      </c>
      <c r="F19" s="61"/>
      <c r="G19" s="62"/>
      <c r="H19" s="60"/>
      <c r="I19" s="61"/>
      <c r="J19" s="62"/>
    </row>
    <row r="20" spans="1:10" x14ac:dyDescent="0.25">
      <c r="A20" s="63" t="s">
        <v>52</v>
      </c>
      <c r="B20" s="64" t="s">
        <v>25</v>
      </c>
      <c r="C20" s="65"/>
      <c r="D20" s="72" t="s">
        <v>31</v>
      </c>
      <c r="E20" s="85">
        <v>6356863.0190000003</v>
      </c>
      <c r="F20" s="86"/>
      <c r="G20" s="87"/>
      <c r="H20" s="85"/>
      <c r="I20" s="86"/>
      <c r="J20" s="87"/>
    </row>
    <row r="21" spans="1:10" x14ac:dyDescent="0.25">
      <c r="A21" s="63" t="s">
        <v>101</v>
      </c>
      <c r="B21" s="64" t="s">
        <v>28</v>
      </c>
      <c r="C21" s="65"/>
      <c r="D21" s="72" t="s">
        <v>27</v>
      </c>
      <c r="E21" s="88">
        <v>44</v>
      </c>
      <c r="F21" s="89">
        <v>0</v>
      </c>
      <c r="G21" s="90">
        <v>0</v>
      </c>
      <c r="H21" s="88"/>
      <c r="I21" s="89"/>
      <c r="J21" s="90"/>
    </row>
    <row r="22" spans="1:10" x14ac:dyDescent="0.25">
      <c r="A22" s="91" t="s">
        <v>102</v>
      </c>
      <c r="B22" s="64" t="s">
        <v>38</v>
      </c>
      <c r="C22" s="65"/>
      <c r="D22" s="66" t="s">
        <v>34</v>
      </c>
      <c r="E22" s="67">
        <v>150000</v>
      </c>
      <c r="F22" s="68"/>
      <c r="G22" s="69"/>
      <c r="H22" s="67"/>
      <c r="I22" s="68"/>
      <c r="J22" s="69"/>
    </row>
    <row r="23" spans="1:10" x14ac:dyDescent="0.25">
      <c r="A23" s="63" t="s">
        <v>57</v>
      </c>
      <c r="B23" s="64" t="s">
        <v>26</v>
      </c>
      <c r="C23" s="92" t="s">
        <v>46</v>
      </c>
      <c r="D23" s="72" t="s">
        <v>31</v>
      </c>
      <c r="E23" s="73">
        <f>((E19^2)-(E20^2))/(E19^2)</f>
        <v>6.6934215520398155E-3</v>
      </c>
      <c r="F23" s="74"/>
      <c r="G23" s="75"/>
      <c r="H23" s="73" t="e">
        <f>((H19^2)-(H20^2))/(H19^2)</f>
        <v>#DIV/0!</v>
      </c>
      <c r="I23" s="74"/>
      <c r="J23" s="75"/>
    </row>
    <row r="24" spans="1:10" x14ac:dyDescent="0.25">
      <c r="A24" s="63" t="s">
        <v>44</v>
      </c>
      <c r="B24" s="64"/>
      <c r="C24" s="93"/>
      <c r="D24" s="72"/>
      <c r="E24" s="94">
        <f>Calculations!F10</f>
        <v>0.71933980033865119</v>
      </c>
      <c r="F24" s="95"/>
      <c r="G24" s="96"/>
      <c r="H24" s="94">
        <f>Calculations!J10</f>
        <v>1</v>
      </c>
      <c r="I24" s="95"/>
      <c r="J24" s="96"/>
    </row>
    <row r="25" spans="1:10" x14ac:dyDescent="0.25">
      <c r="A25" s="63" t="s">
        <v>45</v>
      </c>
      <c r="B25" s="64"/>
      <c r="C25" s="93"/>
      <c r="D25" s="72"/>
      <c r="E25" s="94">
        <f>Calculations!F11</f>
        <v>0.48255025164874948</v>
      </c>
      <c r="F25" s="95"/>
      <c r="G25" s="96"/>
      <c r="H25" s="94">
        <f>Calculations!J11</f>
        <v>0</v>
      </c>
      <c r="I25" s="95"/>
      <c r="J25" s="96"/>
    </row>
    <row r="26" spans="1:10" x14ac:dyDescent="0.25">
      <c r="A26" s="91" t="s">
        <v>103</v>
      </c>
      <c r="B26" s="64" t="s">
        <v>29</v>
      </c>
      <c r="C26" s="92" t="s">
        <v>37</v>
      </c>
      <c r="D26" s="72" t="s">
        <v>31</v>
      </c>
      <c r="E26" s="97">
        <f>(E19*E24)/((1-(E23*E25))^(1/2))</f>
        <v>4595553.1039442364</v>
      </c>
      <c r="F26" s="98"/>
      <c r="G26" s="99"/>
      <c r="H26" s="97" t="e">
        <f>(H19*H24)/((1-(H23*H25))^(1/2))</f>
        <v>#DIV/0!</v>
      </c>
      <c r="I26" s="98"/>
      <c r="J26" s="99"/>
    </row>
    <row r="27" spans="1:10" x14ac:dyDescent="0.25">
      <c r="A27" s="70" t="s">
        <v>30</v>
      </c>
      <c r="B27" s="71"/>
      <c r="C27" s="65"/>
      <c r="D27" s="72" t="s">
        <v>32</v>
      </c>
      <c r="E27" s="73">
        <f>RADIANS(1/60)</f>
        <v>2.9088820866572158E-4</v>
      </c>
      <c r="F27" s="74"/>
      <c r="G27" s="75"/>
      <c r="H27" s="73">
        <f>RADIANS(1/60)</f>
        <v>2.9088820866572158E-4</v>
      </c>
      <c r="I27" s="74"/>
      <c r="J27" s="75"/>
    </row>
    <row r="28" spans="1:10" ht="15.75" thickBot="1" x14ac:dyDescent="0.3">
      <c r="A28" s="100" t="s">
        <v>104</v>
      </c>
      <c r="B28" s="101" t="s">
        <v>33</v>
      </c>
      <c r="C28" s="102" t="s">
        <v>47</v>
      </c>
      <c r="D28" s="103" t="s">
        <v>9</v>
      </c>
      <c r="E28" s="104">
        <f>E26*E27*1000</f>
        <v>1336792.2102345356</v>
      </c>
      <c r="F28" s="105"/>
      <c r="G28" s="106"/>
      <c r="H28" s="104" t="e">
        <f>H26*H27*1000</f>
        <v>#DIV/0!</v>
      </c>
      <c r="I28" s="105"/>
      <c r="J28" s="106"/>
    </row>
    <row r="29" spans="1:10" ht="15.75" thickBot="1" x14ac:dyDescent="0.3">
      <c r="A29" s="76" t="s">
        <v>64</v>
      </c>
      <c r="B29" s="77" t="s">
        <v>2</v>
      </c>
      <c r="C29" s="78" t="s">
        <v>48</v>
      </c>
      <c r="D29" s="79" t="s">
        <v>9</v>
      </c>
      <c r="E29" s="80">
        <f>E28/E22</f>
        <v>8.9119480682302381</v>
      </c>
      <c r="F29" s="81"/>
      <c r="G29" s="82"/>
      <c r="H29" s="80" t="e">
        <f>H28/H22</f>
        <v>#DIV/0!</v>
      </c>
      <c r="I29" s="81"/>
      <c r="J29" s="82"/>
    </row>
    <row r="30" spans="1:10" x14ac:dyDescent="0.25">
      <c r="A30" s="107" t="s">
        <v>16</v>
      </c>
    </row>
  </sheetData>
  <sheetProtection algorithmName="SHA-512" hashValue="dOu7of2dNFfibu+o4N+EgqnhVp3aw2HKyc3AiGX4TNQSCrJVB5OpW3PpNP2Huko0Czmq6t6iveDrtWhgO7NvBQ==" saltValue="v4TrfECnYgl4bXi7vhb5cg==" spinCount="100000" sheet="1" objects="1" scenarios="1"/>
  <protectedRanges>
    <protectedRange sqref="E19:J22" name="Zonă2"/>
    <protectedRange sqref="E10:J11" name="Zonă1"/>
  </protectedRanges>
  <mergeCells count="41">
    <mergeCell ref="E12:G12"/>
    <mergeCell ref="H12:J12"/>
    <mergeCell ref="H26:J26"/>
    <mergeCell ref="H27:J27"/>
    <mergeCell ref="E15:G15"/>
    <mergeCell ref="H28:J28"/>
    <mergeCell ref="H29:J29"/>
    <mergeCell ref="H20:J20"/>
    <mergeCell ref="H22:J22"/>
    <mergeCell ref="H23:J23"/>
    <mergeCell ref="H24:J24"/>
    <mergeCell ref="H25:J25"/>
    <mergeCell ref="A5:J5"/>
    <mergeCell ref="H15:J15"/>
    <mergeCell ref="H16:J17"/>
    <mergeCell ref="H19:J19"/>
    <mergeCell ref="E6:G6"/>
    <mergeCell ref="H6:J6"/>
    <mergeCell ref="A7:A9"/>
    <mergeCell ref="B7:D8"/>
    <mergeCell ref="E7:G8"/>
    <mergeCell ref="H7:J8"/>
    <mergeCell ref="E10:G10"/>
    <mergeCell ref="H10:J10"/>
    <mergeCell ref="E11:G11"/>
    <mergeCell ref="H11:J11"/>
    <mergeCell ref="E13:G13"/>
    <mergeCell ref="H13:J13"/>
    <mergeCell ref="E28:G28"/>
    <mergeCell ref="E29:G29"/>
    <mergeCell ref="E24:G24"/>
    <mergeCell ref="E25:G25"/>
    <mergeCell ref="A16:A18"/>
    <mergeCell ref="B16:D17"/>
    <mergeCell ref="E16:G17"/>
    <mergeCell ref="E19:G19"/>
    <mergeCell ref="E20:G20"/>
    <mergeCell ref="E22:G22"/>
    <mergeCell ref="E23:G23"/>
    <mergeCell ref="E26:G26"/>
    <mergeCell ref="E27:G27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RowHeight="15" x14ac:dyDescent="0.25"/>
  <cols>
    <col min="1" max="16384" width="9.140625" style="2"/>
  </cols>
  <sheetData>
    <row r="1" spans="1:10" ht="23.25" x14ac:dyDescent="0.35">
      <c r="A1" s="1" t="s">
        <v>0</v>
      </c>
    </row>
    <row r="2" spans="1:10" x14ac:dyDescent="0.25">
      <c r="A2" s="3" t="s">
        <v>1</v>
      </c>
    </row>
    <row r="4" spans="1:10" ht="20.25" thickBot="1" x14ac:dyDescent="0.35">
      <c r="A4" s="5" t="s">
        <v>53</v>
      </c>
      <c r="B4" s="5"/>
    </row>
    <row r="5" spans="1:10" ht="15.75" thickTop="1" x14ac:dyDescent="0.25"/>
    <row r="6" spans="1:10" ht="15.75" thickBot="1" x14ac:dyDescent="0.3">
      <c r="C6" s="108" t="s">
        <v>49</v>
      </c>
      <c r="D6" s="108"/>
      <c r="E6" s="108"/>
      <c r="F6" s="108"/>
      <c r="G6" s="108" t="s">
        <v>56</v>
      </c>
      <c r="H6" s="108"/>
      <c r="I6" s="108"/>
      <c r="J6" s="108"/>
    </row>
    <row r="7" spans="1:10" ht="15.75" thickBot="1" x14ac:dyDescent="0.3">
      <c r="B7" s="109" t="s">
        <v>35</v>
      </c>
      <c r="C7" s="110" t="s">
        <v>42</v>
      </c>
      <c r="D7" s="111" t="s">
        <v>39</v>
      </c>
      <c r="E7" s="111" t="s">
        <v>40</v>
      </c>
      <c r="F7" s="112" t="s">
        <v>41</v>
      </c>
      <c r="G7" s="110" t="s">
        <v>42</v>
      </c>
      <c r="H7" s="111" t="s">
        <v>39</v>
      </c>
      <c r="I7" s="111" t="s">
        <v>40</v>
      </c>
      <c r="J7" s="112" t="s">
        <v>41</v>
      </c>
    </row>
    <row r="8" spans="1:10" x14ac:dyDescent="0.25">
      <c r="B8" s="113" t="s">
        <v>43</v>
      </c>
      <c r="C8" s="114">
        <f>'The unit of the chart'!E21</f>
        <v>44</v>
      </c>
      <c r="D8" s="115">
        <f>'The unit of the chart'!F21/60</f>
        <v>0</v>
      </c>
      <c r="E8" s="115">
        <f>'The unit of the chart'!G21/3600</f>
        <v>0</v>
      </c>
      <c r="F8" s="116">
        <f>SUM(C8:E8)</f>
        <v>44</v>
      </c>
      <c r="G8" s="114">
        <f>'The unit of the chart'!H21</f>
        <v>0</v>
      </c>
      <c r="H8" s="115">
        <f>'The unit of the chart'!I21/60</f>
        <v>0</v>
      </c>
      <c r="I8" s="115">
        <f>'The unit of the chart'!J21/3600</f>
        <v>0</v>
      </c>
      <c r="J8" s="116">
        <f>SUM(G8:I8)</f>
        <v>0</v>
      </c>
    </row>
    <row r="9" spans="1:10" x14ac:dyDescent="0.25">
      <c r="B9" s="117" t="s">
        <v>22</v>
      </c>
      <c r="C9" s="71"/>
      <c r="D9" s="118"/>
      <c r="E9" s="119"/>
      <c r="F9" s="120">
        <f>RADIANS(F8)</f>
        <v>0.76794487087750496</v>
      </c>
      <c r="G9" s="71"/>
      <c r="H9" s="118"/>
      <c r="I9" s="119"/>
      <c r="J9" s="120">
        <f>RADIANS(J8)</f>
        <v>0</v>
      </c>
    </row>
    <row r="10" spans="1:10" x14ac:dyDescent="0.25">
      <c r="B10" s="117" t="s">
        <v>54</v>
      </c>
      <c r="C10" s="71"/>
      <c r="D10" s="118"/>
      <c r="E10" s="119"/>
      <c r="F10" s="120">
        <f>COS(F9)</f>
        <v>0.71933980033865119</v>
      </c>
      <c r="G10" s="71"/>
      <c r="H10" s="118"/>
      <c r="I10" s="119"/>
      <c r="J10" s="120">
        <f>COS(J9)</f>
        <v>1</v>
      </c>
    </row>
    <row r="11" spans="1:10" ht="15.75" thickBot="1" x14ac:dyDescent="0.3">
      <c r="B11" s="121" t="s">
        <v>55</v>
      </c>
      <c r="C11" s="122"/>
      <c r="D11" s="123"/>
      <c r="E11" s="124"/>
      <c r="F11" s="125">
        <f>(SIN(F9))^2</f>
        <v>0.48255025164874948</v>
      </c>
      <c r="G11" s="122"/>
      <c r="H11" s="123"/>
      <c r="I11" s="124"/>
      <c r="J11" s="125">
        <f>(SIN(J9))^2</f>
        <v>0</v>
      </c>
    </row>
    <row r="12" spans="1:10" x14ac:dyDescent="0.25">
      <c r="A12" s="3" t="s">
        <v>16</v>
      </c>
    </row>
  </sheetData>
  <sheetProtection algorithmName="SHA-512" hashValue="3jAkR14yXodmUODieJXn10G1wclTq2YK87Pt/DaLe3ZsbfLMTOeaw5luVfDlLm659bK8ldQF0FO5txYjxn4x6Q==" saltValue="mV7DQ0jSAQ0n1gAmRMICKw==" spinCount="100000" sheet="1" objects="1" scenarios="1"/>
  <mergeCells count="2">
    <mergeCell ref="C6:F6"/>
    <mergeCell ref="G6:J6"/>
  </mergeCells>
  <pageMargins left="0.25" right="0.25" top="0.75" bottom="0.75" header="0.3" footer="0.3"/>
  <pageSetup paperSize="9" orientation="landscape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Introduction</vt:lpstr>
      <vt:lpstr>The unit of the chart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2017-07-11T15:21:21Z</cp:lastPrinted>
  <dcterms:created xsi:type="dcterms:W3CDTF">2017-07-03T09:42:16Z</dcterms:created>
  <dcterms:modified xsi:type="dcterms:W3CDTF">2017-07-11T15:39:16Z</dcterms:modified>
</cp:coreProperties>
</file>