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ZaD2RW+esojR/wFIEU6TxpaMguV9OnVDohKb1arCTWgagmvzhp2cXnfvhm+4DGuUw0ZmWracpSfBZjFDpHuQoQ==" workbookSaltValue="ZHmBpc51Im+exgXLRgnGng==" workbookSpinCount="100000" lockStructure="1"/>
  <bookViews>
    <workbookView xWindow="0" yWindow="0" windowWidth="20460" windowHeight="7650"/>
  </bookViews>
  <sheets>
    <sheet name="Introduction" sheetId="1" r:id="rId1"/>
    <sheet name="Variation of the chart scale" sheetId="5" r:id="rId2"/>
    <sheet name="Calculations" sheetId="6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6" l="1"/>
  <c r="G11" i="6"/>
  <c r="L19" i="6"/>
  <c r="G19" i="6"/>
  <c r="J16" i="6" l="1"/>
  <c r="I16" i="6"/>
  <c r="H16" i="6"/>
  <c r="E16" i="6"/>
  <c r="D16" i="6"/>
  <c r="C16" i="6"/>
  <c r="J8" i="6"/>
  <c r="I8" i="6"/>
  <c r="H8" i="6"/>
  <c r="E8" i="6"/>
  <c r="D8" i="6"/>
  <c r="C8" i="6"/>
  <c r="K16" i="6" l="1"/>
  <c r="F16" i="6"/>
  <c r="G16" i="6" s="1"/>
  <c r="K8" i="6"/>
  <c r="F8" i="6"/>
  <c r="L16" i="6" l="1"/>
  <c r="L17" i="6" s="1"/>
  <c r="L18" i="6" s="1"/>
  <c r="L20" i="6" s="1"/>
  <c r="L20" i="5" s="1"/>
  <c r="L8" i="6"/>
  <c r="L9" i="6" s="1"/>
  <c r="L10" i="6" s="1"/>
  <c r="L12" i="6" s="1"/>
  <c r="L12" i="5" s="1"/>
  <c r="G8" i="6"/>
  <c r="G9" i="6" s="1"/>
  <c r="G10" i="6" s="1"/>
  <c r="G12" i="6" s="1"/>
  <c r="I12" i="5" s="1"/>
  <c r="G17" i="6"/>
  <c r="G18" i="6" s="1"/>
  <c r="G20" i="6" s="1"/>
  <c r="I20" i="5" s="1"/>
</calcChain>
</file>

<file path=xl/comments1.xml><?xml version="1.0" encoding="utf-8"?>
<comments xmlns="http://schemas.openxmlformats.org/spreadsheetml/2006/main">
  <authors>
    <author>Sorin Stamate</author>
  </authors>
  <commentList>
    <comment ref="D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J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D2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D2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H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H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</commentList>
</comments>
</file>

<file path=xl/sharedStrings.xml><?xml version="1.0" encoding="utf-8"?>
<sst xmlns="http://schemas.openxmlformats.org/spreadsheetml/2006/main" count="127" uniqueCount="64">
  <si>
    <t>Flag Gaff</t>
  </si>
  <si>
    <t>Maritime Navigation using Excel</t>
  </si>
  <si>
    <t>=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</si>
  <si>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</si>
  <si>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(To be filled only in YELLOW cells)</t>
  </si>
  <si>
    <t>Formula Terms</t>
  </si>
  <si>
    <t>Symbol</t>
  </si>
  <si>
    <t>Unit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</si>
  <si>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</si>
  <si>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 ]</t>
  </si>
  <si>
    <t>[ '' ]</t>
  </si>
  <si>
    <t>Example 1</t>
  </si>
  <si>
    <t>Degrees</t>
  </si>
  <si>
    <t>Minutes</t>
  </si>
  <si>
    <t>Sum</t>
  </si>
  <si>
    <t>ϕ</t>
  </si>
  <si>
    <t>Radians</t>
  </si>
  <si>
    <t>Seconds</t>
  </si>
  <si>
    <t>Calculations:</t>
  </si>
  <si>
    <t>Calculations</t>
  </si>
  <si>
    <t>Example 2</t>
  </si>
  <si>
    <t>1. Introduction:</t>
  </si>
  <si>
    <t>where:</t>
  </si>
  <si>
    <t>given latitude;</t>
  </si>
  <si>
    <t>Formula</t>
  </si>
  <si>
    <t>or</t>
  </si>
  <si>
    <t>Example 3</t>
  </si>
  <si>
    <t>Example 4</t>
  </si>
  <si>
    <t>1 / Se</t>
  </si>
  <si>
    <r>
      <t>1 / S</t>
    </r>
    <r>
      <rPr>
        <b/>
        <sz val="11"/>
        <color theme="1"/>
        <rFont val="Calibri"/>
        <family val="2"/>
        <charset val="238"/>
      </rPr>
      <t>₁ * cos ϕ₁</t>
    </r>
  </si>
  <si>
    <r>
      <t>1 / S</t>
    </r>
    <r>
      <rPr>
        <b/>
        <sz val="11"/>
        <color theme="1"/>
        <rFont val="Calibri"/>
        <family val="2"/>
        <charset val="238"/>
      </rPr>
      <t>₁</t>
    </r>
  </si>
  <si>
    <r>
      <t xml:space="preserve">1 / Se * sec </t>
    </r>
    <r>
      <rPr>
        <b/>
        <sz val="11"/>
        <color theme="1"/>
        <rFont val="Calibri"/>
        <family val="2"/>
        <charset val="238"/>
      </rPr>
      <t>ϕ₁</t>
    </r>
  </si>
  <si>
    <t>Se</t>
  </si>
  <si>
    <r>
      <t>S</t>
    </r>
    <r>
      <rPr>
        <b/>
        <sz val="11"/>
        <color theme="1"/>
        <rFont val="Calibri"/>
        <family val="2"/>
        <charset val="238"/>
      </rPr>
      <t>₁  *  sec ϕ₁</t>
    </r>
  </si>
  <si>
    <r>
      <t>S</t>
    </r>
    <r>
      <rPr>
        <b/>
        <sz val="11"/>
        <color theme="1"/>
        <rFont val="Calibri"/>
        <family val="2"/>
        <charset val="238"/>
      </rPr>
      <t>₁</t>
    </r>
  </si>
  <si>
    <r>
      <t>Se</t>
    </r>
    <r>
      <rPr>
        <b/>
        <sz val="11"/>
        <color theme="1"/>
        <rFont val="Calibri"/>
        <family val="2"/>
        <charset val="238"/>
      </rPr>
      <t xml:space="preserve">  *  cos ϕ₁</t>
    </r>
  </si>
  <si>
    <t>(Se)</t>
  </si>
  <si>
    <t>Se  =  S₁  *  sec ϕ₁</t>
  </si>
  <si>
    <t>S₁  =  Se  *  cos ϕ₁</t>
  </si>
  <si>
    <t>cos ϕ</t>
  </si>
  <si>
    <t>(S₁)</t>
  </si>
  <si>
    <t>1:</t>
  </si>
  <si>
    <r>
      <t>(S</t>
    </r>
    <r>
      <rPr>
        <b/>
        <sz val="11"/>
        <color theme="1"/>
        <rFont val="Calibri"/>
        <family val="2"/>
        <charset val="238"/>
      </rPr>
      <t>₁)</t>
    </r>
  </si>
  <si>
    <t>sec ϕ</t>
  </si>
  <si>
    <r>
      <t xml:space="preserve">The length of an arc of parallel between two meridians is equal to the product of the arc of Equator comprised between the same meridians and (cos </t>
    </r>
    <r>
      <rPr>
        <sz val="11"/>
        <color theme="1"/>
        <rFont val="Calibri"/>
        <family val="2"/>
        <charset val="238"/>
      </rPr>
      <t>ϕ).</t>
    </r>
  </si>
  <si>
    <r>
      <t xml:space="preserve">Between two given meridians, the arc of parallel decreases from Equator to the poles, in proportion to (cos </t>
    </r>
    <r>
      <rPr>
        <sz val="11"/>
        <color theme="1"/>
        <rFont val="Calibri"/>
        <family val="2"/>
        <charset val="238"/>
      </rPr>
      <t>ϕ).</t>
    </r>
  </si>
  <si>
    <t>In the Mercator projection, the segments of parallels remain constant over the entire surface of the map.</t>
  </si>
  <si>
    <r>
      <t xml:space="preserve">This means that the chart scale increases proportionally with (sec </t>
    </r>
    <r>
      <rPr>
        <sz val="11"/>
        <color theme="1"/>
        <rFont val="Calibri"/>
        <family val="2"/>
        <charset val="238"/>
      </rPr>
      <t>ϕ) from the Equator to the poles.</t>
    </r>
  </si>
  <si>
    <t>2. Variation of the chart scale:</t>
  </si>
  <si>
    <t>results from the proportions below</t>
  </si>
  <si>
    <r>
      <t>(</t>
    </r>
    <r>
      <rPr>
        <b/>
        <sz val="11"/>
        <color theme="1"/>
        <rFont val="Calibri"/>
        <family val="2"/>
        <charset val="238"/>
      </rPr>
      <t>ϕ₁)</t>
    </r>
  </si>
  <si>
    <t>the denominator of the chart scale at the Equator;</t>
  </si>
  <si>
    <t>the denominator of the paper scale at a given latitude;</t>
  </si>
  <si>
    <t>Chart scale at the Equator</t>
  </si>
  <si>
    <t>Chart scale at the given latitude</t>
  </si>
  <si>
    <t>Given latitude</t>
  </si>
  <si>
    <t>Chart scale</t>
  </si>
  <si>
    <t>Variation of the chart scale:</t>
  </si>
  <si>
    <t>Then will we have:</t>
  </si>
  <si>
    <t>So, they increase relative to the corresponding real size, proportional to (sec ϕ), as the distance to the equator increases.</t>
  </si>
  <si>
    <t>Knowing the scale of the map at the Equator, it can be calculated using the formulas above, the scale for any given parallel.</t>
  </si>
  <si>
    <t>Also, knowing the scale for a given parallel (e.g. the main parallel) can calculate the scale for any other parallels, determining initially the scale at the Equator.</t>
  </si>
  <si>
    <t>VARIATION OF THE CHART SCALE IN THE MERCATOR PROJECTION</t>
  </si>
  <si>
    <t>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</si>
</sst>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wrapText="1"/>
      <protection hidden="1"/>
    </xf>
    <xf numFmtId="0" fontId="2" fillId="0" borderId="0" xfId="2" applyBorder="1" applyProtection="1">
      <protection hidden="1"/>
    </xf>
    <xf numFmtId="0" fontId="3" fillId="0" borderId="0" xfId="3" applyAlignment="1" applyProtection="1">
      <alignment horizontal="center"/>
      <protection hidden="1"/>
    </xf>
    <xf numFmtId="0" fontId="15" fillId="0" borderId="0" xfId="4" applyProtection="1">
      <protection hidden="1"/>
    </xf>
    <xf numFmtId="0" fontId="14" fillId="0" borderId="55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35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right" vertical="center"/>
      <protection hidden="1"/>
    </xf>
    <xf numFmtId="0" fontId="4" fillId="3" borderId="51" xfId="0" applyFont="1" applyFill="1" applyBorder="1" applyAlignment="1" applyProtection="1">
      <alignment horizontal="center" vertical="center"/>
      <protection hidden="1"/>
    </xf>
    <xf numFmtId="0" fontId="4" fillId="3" borderId="52" xfId="0" applyFont="1" applyFill="1" applyBorder="1" applyAlignment="1" applyProtection="1">
      <alignment horizontal="center" vertical="center"/>
      <protection hidden="1"/>
    </xf>
    <xf numFmtId="0" fontId="4" fillId="3" borderId="59" xfId="0" applyFont="1" applyFill="1" applyBorder="1" applyAlignment="1" applyProtection="1">
      <alignment horizontal="center" vertical="center"/>
      <protection hidden="1"/>
    </xf>
    <xf numFmtId="0" fontId="4" fillId="3" borderId="53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9" fillId="2" borderId="15" xfId="0" applyFont="1" applyFill="1" applyBorder="1" applyAlignment="1" applyProtection="1">
      <alignment horizontal="center" vertical="center"/>
      <protection hidden="1"/>
    </xf>
    <xf numFmtId="0" fontId="4" fillId="3" borderId="54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34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 applyProtection="1">
      <alignment horizontal="center"/>
      <protection hidden="1"/>
    </xf>
    <xf numFmtId="0" fontId="4" fillId="3" borderId="34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49" xfId="0" applyFont="1" applyFill="1" applyBorder="1" applyAlignment="1" applyProtection="1">
      <alignment horizontal="center" vertical="center"/>
      <protection hidden="1"/>
    </xf>
    <xf numFmtId="0" fontId="4" fillId="3" borderId="50" xfId="0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4" fillId="3" borderId="45" xfId="0" applyFont="1" applyFill="1" applyBorder="1" applyAlignment="1" applyProtection="1">
      <alignment horizontal="center"/>
      <protection hidden="1"/>
    </xf>
    <xf numFmtId="0" fontId="4" fillId="3" borderId="41" xfId="0" applyFont="1" applyFill="1" applyBorder="1" applyAlignment="1" applyProtection="1">
      <alignment horizontal="center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1" fontId="0" fillId="5" borderId="46" xfId="0" applyNumberFormat="1" applyFont="1" applyFill="1" applyBorder="1" applyAlignment="1" applyProtection="1">
      <alignment horizontal="right"/>
      <protection hidden="1"/>
    </xf>
    <xf numFmtId="1" fontId="0" fillId="5" borderId="23" xfId="0" applyNumberFormat="1" applyFont="1" applyFill="1" applyBorder="1" applyAlignment="1" applyProtection="1">
      <alignment horizontal="right"/>
      <protection hidden="1"/>
    </xf>
    <xf numFmtId="1" fontId="0" fillId="5" borderId="47" xfId="0" applyNumberFormat="1" applyFont="1" applyFill="1" applyBorder="1" applyAlignment="1" applyProtection="1">
      <alignment horizontal="right"/>
      <protection hidden="1"/>
    </xf>
    <xf numFmtId="0" fontId="0" fillId="0" borderId="33" xfId="0" applyBorder="1" applyAlignment="1" applyProtection="1">
      <alignment horizontal="left"/>
      <protection hidden="1"/>
    </xf>
    <xf numFmtId="0" fontId="0" fillId="0" borderId="34" xfId="0" applyBorder="1" applyAlignment="1" applyProtection="1">
      <alignment horizontal="left"/>
      <protection hidden="1"/>
    </xf>
    <xf numFmtId="0" fontId="0" fillId="0" borderId="56" xfId="0" applyBorder="1" applyAlignment="1" applyProtection="1">
      <alignment horizontal="left"/>
      <protection hidden="1"/>
    </xf>
    <xf numFmtId="49" fontId="4" fillId="3" borderId="19" xfId="0" applyNumberFormat="1" applyFont="1" applyFill="1" applyBorder="1" applyAlignment="1" applyProtection="1">
      <alignment horizontal="center"/>
      <protection hidden="1"/>
    </xf>
    <xf numFmtId="49" fontId="4" fillId="3" borderId="18" xfId="0" applyNumberFormat="1" applyFont="1" applyFill="1" applyBorder="1" applyAlignment="1" applyProtection="1">
      <alignment horizontal="center"/>
      <protection hidden="1"/>
    </xf>
    <xf numFmtId="0" fontId="4" fillId="3" borderId="50" xfId="0" applyFont="1" applyFill="1" applyBorder="1" applyAlignment="1" applyProtection="1">
      <alignment horizontal="center"/>
      <protection hidden="1"/>
    </xf>
    <xf numFmtId="1" fontId="0" fillId="5" borderId="57" xfId="0" applyNumberFormat="1" applyFont="1" applyFill="1" applyBorder="1" applyAlignment="1" applyProtection="1">
      <alignment horizontal="center"/>
      <protection hidden="1"/>
    </xf>
    <xf numFmtId="1" fontId="0" fillId="5" borderId="34" xfId="0" applyNumberFormat="1" applyFont="1" applyFill="1" applyBorder="1" applyAlignment="1" applyProtection="1">
      <alignment horizontal="center"/>
      <protection hidden="1"/>
    </xf>
    <xf numFmtId="1" fontId="0" fillId="5" borderId="58" xfId="0" applyNumberFormat="1" applyFont="1" applyFill="1" applyBorder="1" applyAlignment="1" applyProtection="1">
      <alignment horizontal="center"/>
      <protection hidden="1"/>
    </xf>
    <xf numFmtId="0" fontId="4" fillId="4" borderId="28" xfId="0" applyFont="1" applyFill="1" applyBorder="1" applyAlignment="1" applyProtection="1">
      <alignment horizontal="left"/>
      <protection hidden="1"/>
    </xf>
    <xf numFmtId="0" fontId="4" fillId="4" borderId="7" xfId="0" applyFont="1" applyFill="1" applyBorder="1" applyAlignment="1" applyProtection="1">
      <alignment horizontal="left"/>
      <protection hidden="1"/>
    </xf>
    <xf numFmtId="0" fontId="4" fillId="4" borderId="29" xfId="0" applyFont="1" applyFill="1" applyBorder="1" applyAlignment="1" applyProtection="1">
      <alignment horizontal="left"/>
      <protection hidden="1"/>
    </xf>
    <xf numFmtId="0" fontId="9" fillId="4" borderId="28" xfId="0" applyFont="1" applyFill="1" applyBorder="1" applyAlignment="1" applyProtection="1">
      <alignment horizontal="center"/>
      <protection hidden="1"/>
    </xf>
    <xf numFmtId="0" fontId="9" fillId="4" borderId="31" xfId="0" applyFont="1" applyFill="1" applyBorder="1" applyAlignment="1" applyProtection="1">
      <alignment horizontal="center"/>
      <protection hidden="1"/>
    </xf>
    <xf numFmtId="49" fontId="9" fillId="4" borderId="7" xfId="0" applyNumberFormat="1" applyFont="1" applyFill="1" applyBorder="1" applyAlignment="1" applyProtection="1">
      <alignment horizontal="center"/>
      <protection hidden="1"/>
    </xf>
    <xf numFmtId="49" fontId="9" fillId="4" borderId="30" xfId="0" applyNumberFormat="1" applyFont="1" applyFill="1" applyBorder="1" applyAlignment="1" applyProtection="1">
      <alignment horizontal="center"/>
      <protection hidden="1"/>
    </xf>
    <xf numFmtId="0" fontId="4" fillId="4" borderId="32" xfId="0" applyFont="1" applyFill="1" applyBorder="1" applyAlignment="1" applyProtection="1">
      <alignment horizontal="center"/>
      <protection hidden="1"/>
    </xf>
    <xf numFmtId="1" fontId="4" fillId="4" borderId="60" xfId="0" applyNumberFormat="1" applyFont="1" applyFill="1" applyBorder="1" applyAlignment="1" applyProtection="1">
      <alignment horizontal="center"/>
      <protection hidden="1"/>
    </xf>
    <xf numFmtId="1" fontId="4" fillId="4" borderId="61" xfId="0" applyNumberFormat="1" applyFont="1" applyFill="1" applyBorder="1" applyAlignment="1" applyProtection="1">
      <alignment horizontal="center"/>
      <protection hidden="1"/>
    </xf>
    <xf numFmtId="1" fontId="4" fillId="4" borderId="62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" fontId="4" fillId="0" borderId="52" xfId="0" applyNumberFormat="1" applyFont="1" applyFill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4" fillId="3" borderId="37" xfId="0" applyFont="1" applyFill="1" applyBorder="1" applyAlignment="1" applyProtection="1">
      <alignment horizont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0" fontId="9" fillId="2" borderId="40" xfId="0" applyFont="1" applyFill="1" applyBorder="1" applyAlignment="1" applyProtection="1">
      <alignment horizontal="center"/>
      <protection hidden="1"/>
    </xf>
    <xf numFmtId="2" fontId="0" fillId="0" borderId="41" xfId="0" applyNumberFormat="1" applyBorder="1" applyProtection="1">
      <protection hidden="1"/>
    </xf>
    <xf numFmtId="164" fontId="0" fillId="0" borderId="42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49" fontId="9" fillId="2" borderId="43" xfId="0" applyNumberFormat="1" applyFont="1" applyFill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5" xfId="0" applyBorder="1" applyProtection="1">
      <protection hidden="1"/>
    </xf>
    <xf numFmtId="0" fontId="9" fillId="2" borderId="44" xfId="0" applyFont="1" applyFill="1" applyBorder="1" applyAlignment="1" applyProtection="1">
      <alignment horizontal="center"/>
      <protection hidden="1"/>
    </xf>
    <xf numFmtId="0" fontId="4" fillId="2" borderId="43" xfId="0" applyFont="1" applyFill="1" applyBorder="1" applyAlignment="1" applyProtection="1">
      <alignment horizontal="center"/>
      <protection hidden="1"/>
    </xf>
    <xf numFmtId="1" fontId="0" fillId="0" borderId="25" xfId="0" applyNumberFormat="1" applyBorder="1" applyProtection="1">
      <protection hidden="1"/>
    </xf>
    <xf numFmtId="0" fontId="9" fillId="4" borderId="36" xfId="0" applyFont="1" applyFill="1" applyBorder="1" applyAlignment="1" applyProtection="1">
      <alignment horizontal="center"/>
      <protection hidden="1"/>
    </xf>
    <xf numFmtId="0" fontId="0" fillId="4" borderId="37" xfId="0" applyFill="1" applyBorder="1" applyProtection="1">
      <protection hidden="1"/>
    </xf>
    <xf numFmtId="0" fontId="0" fillId="4" borderId="38" xfId="0" applyFill="1" applyBorder="1" applyProtection="1">
      <protection hidden="1"/>
    </xf>
    <xf numFmtId="1" fontId="0" fillId="4" borderId="39" xfId="0" applyNumberFormat="1" applyFill="1" applyBorder="1" applyProtection="1">
      <protection hidden="1"/>
    </xf>
  </cellXfs>
  <cellStyles count="5">
    <cellStyle name="Normal" xfId="0" builtinId="0"/>
    <cellStyle name="Text explicativ" xfId="3" builtinId="53"/>
    <cellStyle name="Titlu" xfId="1" builtinId="15"/>
    <cellStyle name="Titlu 1" xfId="2" builtinId="16"/>
    <cellStyle name="Titlu 4" xfId="4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38"/>
  <sheetViews>
    <sheetView tabSelected="1" workbookViewId="0"/>
  </sheetViews>
  <sheetFormatPr defaultRowHeight="15" x14ac:dyDescent="0.25"/>
  <cols>
    <col min="1" max="2" width="9.140625" style="2" customWidth="1"/>
    <col min="3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21</v>
      </c>
      <c r="B5" s="5"/>
    </row>
    <row r="6" spans="1:15" ht="15.75" thickTop="1" x14ac:dyDescent="0.25"/>
    <row r="7" spans="1:15" x14ac:dyDescent="0.25">
      <c r="A7" s="2" t="s">
        <v>44</v>
      </c>
    </row>
    <row r="9" spans="1:15" x14ac:dyDescent="0.25">
      <c r="A9" s="2" t="s">
        <v>45</v>
      </c>
    </row>
    <row r="11" spans="1:15" x14ac:dyDescent="0.25">
      <c r="A11" s="2" t="s">
        <v>46</v>
      </c>
    </row>
    <row r="13" spans="1:15" x14ac:dyDescent="0.25">
      <c r="A13" s="2" t="s">
        <v>59</v>
      </c>
    </row>
    <row r="14" spans="1:15" x14ac:dyDescent="0.25">
      <c r="A14" s="6"/>
    </row>
    <row r="15" spans="1:15" x14ac:dyDescent="0.25">
      <c r="A15" s="2" t="s">
        <v>47</v>
      </c>
    </row>
    <row r="17" spans="1:11" ht="20.25" thickBot="1" x14ac:dyDescent="0.35">
      <c r="A17" s="5" t="s">
        <v>48</v>
      </c>
      <c r="B17" s="5"/>
      <c r="C17" s="5"/>
      <c r="D17" s="5"/>
      <c r="E17" s="2" t="s">
        <v>49</v>
      </c>
    </row>
    <row r="18" spans="1:11" ht="16.5" thickTop="1" thickBot="1" x14ac:dyDescent="0.3"/>
    <row r="19" spans="1:11" ht="15.75" thickBot="1" x14ac:dyDescent="0.3">
      <c r="B19" s="7" t="s">
        <v>28</v>
      </c>
      <c r="C19" s="8" t="s">
        <v>2</v>
      </c>
      <c r="D19" s="9" t="s">
        <v>29</v>
      </c>
      <c r="E19" s="10"/>
      <c r="G19" s="2" t="s">
        <v>25</v>
      </c>
      <c r="H19" s="7" t="s">
        <v>30</v>
      </c>
      <c r="I19" s="8" t="s">
        <v>2</v>
      </c>
      <c r="J19" s="9" t="s">
        <v>31</v>
      </c>
      <c r="K19" s="10"/>
    </row>
    <row r="21" spans="1:11" x14ac:dyDescent="0.25">
      <c r="B21" s="2" t="s">
        <v>58</v>
      </c>
    </row>
    <row r="22" spans="1:11" ht="15.75" thickBot="1" x14ac:dyDescent="0.3"/>
    <row r="23" spans="1:11" ht="15.75" thickBot="1" x14ac:dyDescent="0.3">
      <c r="B23" s="7" t="s">
        <v>32</v>
      </c>
      <c r="C23" s="8" t="s">
        <v>2</v>
      </c>
      <c r="D23" s="9" t="s">
        <v>33</v>
      </c>
      <c r="E23" s="10"/>
    </row>
    <row r="25" spans="1:11" x14ac:dyDescent="0.25">
      <c r="B25" s="2" t="s">
        <v>63</v>
      </c>
    </row>
    <row r="26" spans="1:11" ht="15.75" thickBot="1" x14ac:dyDescent="0.3"/>
    <row r="27" spans="1:11" ht="15.75" thickBot="1" x14ac:dyDescent="0.3">
      <c r="B27" s="7" t="s">
        <v>34</v>
      </c>
      <c r="C27" s="8" t="s">
        <v>2</v>
      </c>
      <c r="D27" s="9" t="s">
        <v>35</v>
      </c>
      <c r="E27" s="10"/>
    </row>
    <row r="29" spans="1:11" x14ac:dyDescent="0.25">
      <c r="B29" s="2" t="s">
        <v>22</v>
      </c>
    </row>
    <row r="30" spans="1:11" x14ac:dyDescent="0.25">
      <c r="C30" s="11" t="s">
        <v>36</v>
      </c>
      <c r="E30" s="2" t="s">
        <v>51</v>
      </c>
    </row>
    <row r="31" spans="1:11" x14ac:dyDescent="0.25">
      <c r="C31" s="11" t="s">
        <v>42</v>
      </c>
      <c r="E31" s="2" t="s">
        <v>52</v>
      </c>
    </row>
    <row r="32" spans="1:11" x14ac:dyDescent="0.25">
      <c r="C32" s="11" t="s">
        <v>50</v>
      </c>
      <c r="E32" s="2" t="s">
        <v>23</v>
      </c>
    </row>
    <row r="34" spans="1:2" x14ac:dyDescent="0.25">
      <c r="A34" s="2" t="s">
        <v>60</v>
      </c>
    </row>
    <row r="36" spans="1:2" x14ac:dyDescent="0.25">
      <c r="A36" s="2" t="s">
        <v>61</v>
      </c>
    </row>
    <row r="38" spans="1:2" x14ac:dyDescent="0.25">
      <c r="A38" s="3" t="s">
        <v>3</v>
      </c>
      <c r="B38" s="12"/>
    </row>
  </sheetData>
  <sheetProtection algorithmName="SHA-512" hashValue="pBRn6mnkSnj2+kBfSYVxSq90ZX5hdZ61ua/YYx5GIQ+45IH5hr2zFyajNTKh3cXkRuVj4N2Actn3Z/C/I8vXEQ==" saltValue="M+OHMHoNmU60+F8W1fSE5w==" spinCount="100000" sheet="1" objects="1" scenarios="1"/>
  <mergeCells count="5">
    <mergeCell ref="D23:E23"/>
    <mergeCell ref="D27:E27"/>
    <mergeCell ref="A3:O3"/>
    <mergeCell ref="D19:E19"/>
    <mergeCell ref="J19:K1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1"/>
  <sheetViews>
    <sheetView workbookViewId="0"/>
  </sheetViews>
  <sheetFormatPr defaultRowHeight="15" x14ac:dyDescent="0.25"/>
  <cols>
    <col min="1" max="3" width="9.7109375" style="2" customWidth="1"/>
    <col min="4" max="8" width="11.7109375" style="2" customWidth="1"/>
    <col min="9" max="11" width="7.7109375" style="2" customWidth="1"/>
    <col min="12" max="16384" width="9.140625" style="2"/>
  </cols>
  <sheetData>
    <row r="1" spans="1:16" ht="23.25" x14ac:dyDescent="0.35">
      <c r="A1" s="1" t="s">
        <v>0</v>
      </c>
      <c r="B1" s="1"/>
    </row>
    <row r="2" spans="1:16" x14ac:dyDescent="0.25">
      <c r="A2" s="3" t="s">
        <v>1</v>
      </c>
      <c r="B2" s="3"/>
    </row>
    <row r="3" spans="1:16" x14ac:dyDescent="0.25">
      <c r="A3" s="3"/>
      <c r="B3" s="3"/>
    </row>
    <row r="4" spans="1:16" ht="20.25" thickBot="1" x14ac:dyDescent="0.35">
      <c r="A4" s="5" t="s">
        <v>57</v>
      </c>
      <c r="B4" s="5"/>
      <c r="C4" s="5"/>
      <c r="D4" s="5"/>
      <c r="E4" s="13"/>
    </row>
    <row r="5" spans="1:16" ht="15.75" thickTop="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6" ht="15.75" thickBot="1" x14ac:dyDescent="0.3">
      <c r="A6" s="15" t="s">
        <v>53</v>
      </c>
      <c r="I6" s="16" t="s">
        <v>11</v>
      </c>
      <c r="J6" s="16"/>
      <c r="K6" s="16"/>
      <c r="L6" s="16" t="s">
        <v>20</v>
      </c>
      <c r="M6" s="16"/>
      <c r="N6" s="16"/>
    </row>
    <row r="7" spans="1:16" ht="15.75" customHeight="1" thickTop="1" x14ac:dyDescent="0.25">
      <c r="A7" s="17" t="s">
        <v>5</v>
      </c>
      <c r="B7" s="18"/>
      <c r="C7" s="19"/>
      <c r="D7" s="20"/>
      <c r="E7" s="21"/>
      <c r="F7" s="21"/>
      <c r="G7" s="21"/>
      <c r="H7" s="22"/>
      <c r="I7" s="23" t="s">
        <v>56</v>
      </c>
      <c r="J7" s="24"/>
      <c r="K7" s="25"/>
      <c r="L7" s="23" t="s">
        <v>56</v>
      </c>
      <c r="M7" s="24"/>
      <c r="N7" s="26"/>
      <c r="O7" s="27"/>
      <c r="P7" s="28"/>
    </row>
    <row r="8" spans="1:16" x14ac:dyDescent="0.25">
      <c r="A8" s="29"/>
      <c r="B8" s="30"/>
      <c r="C8" s="31"/>
      <c r="D8" s="32" t="s">
        <v>37</v>
      </c>
      <c r="E8" s="33"/>
      <c r="F8" s="33"/>
      <c r="G8" s="33"/>
      <c r="H8" s="34"/>
      <c r="I8" s="35"/>
      <c r="J8" s="36"/>
      <c r="K8" s="37"/>
      <c r="L8" s="35"/>
      <c r="M8" s="36"/>
      <c r="N8" s="38"/>
      <c r="O8" s="27"/>
      <c r="P8" s="28"/>
    </row>
    <row r="9" spans="1:16" ht="15.75" thickBot="1" x14ac:dyDescent="0.3">
      <c r="A9" s="39"/>
      <c r="B9" s="40"/>
      <c r="C9" s="41"/>
      <c r="D9" s="42" t="s">
        <v>6</v>
      </c>
      <c r="E9" s="43"/>
      <c r="F9" s="43"/>
      <c r="G9" s="44"/>
      <c r="H9" s="45" t="s">
        <v>7</v>
      </c>
      <c r="I9" s="46" t="s">
        <v>8</v>
      </c>
      <c r="J9" s="47" t="s">
        <v>9</v>
      </c>
      <c r="K9" s="47" t="s">
        <v>10</v>
      </c>
      <c r="L9" s="46" t="s">
        <v>8</v>
      </c>
      <c r="M9" s="47" t="s">
        <v>9</v>
      </c>
      <c r="N9" s="48" t="s">
        <v>10</v>
      </c>
      <c r="O9" s="27"/>
      <c r="P9" s="28"/>
    </row>
    <row r="10" spans="1:16" x14ac:dyDescent="0.25">
      <c r="A10" s="49" t="s">
        <v>55</v>
      </c>
      <c r="B10" s="50"/>
      <c r="C10" s="51"/>
      <c r="D10" s="52" t="s">
        <v>50</v>
      </c>
      <c r="E10" s="53"/>
      <c r="F10" s="54"/>
      <c r="G10" s="53"/>
      <c r="H10" s="55"/>
      <c r="I10" s="56">
        <v>44</v>
      </c>
      <c r="J10" s="57">
        <v>0</v>
      </c>
      <c r="K10" s="57">
        <v>0</v>
      </c>
      <c r="L10" s="56"/>
      <c r="M10" s="57"/>
      <c r="N10" s="58"/>
    </row>
    <row r="11" spans="1:16" ht="15.75" thickBot="1" x14ac:dyDescent="0.3">
      <c r="A11" s="59" t="s">
        <v>54</v>
      </c>
      <c r="B11" s="60"/>
      <c r="C11" s="61"/>
      <c r="D11" s="42" t="s">
        <v>42</v>
      </c>
      <c r="E11" s="44"/>
      <c r="F11" s="62" t="s">
        <v>41</v>
      </c>
      <c r="G11" s="63"/>
      <c r="H11" s="64"/>
      <c r="I11" s="65">
        <v>150000</v>
      </c>
      <c r="J11" s="66"/>
      <c r="K11" s="67"/>
      <c r="L11" s="65"/>
      <c r="M11" s="66"/>
      <c r="N11" s="67"/>
    </row>
    <row r="12" spans="1:16" ht="15.75" thickBot="1" x14ac:dyDescent="0.3">
      <c r="A12" s="68" t="s">
        <v>53</v>
      </c>
      <c r="B12" s="69"/>
      <c r="C12" s="70"/>
      <c r="D12" s="71" t="s">
        <v>36</v>
      </c>
      <c r="E12" s="72"/>
      <c r="F12" s="73" t="s">
        <v>41</v>
      </c>
      <c r="G12" s="74"/>
      <c r="H12" s="75"/>
      <c r="I12" s="76">
        <f>Calculations!G12</f>
        <v>208524.53865250183</v>
      </c>
      <c r="J12" s="77"/>
      <c r="K12" s="77"/>
      <c r="L12" s="76">
        <f>Calculations!L12</f>
        <v>0</v>
      </c>
      <c r="M12" s="77"/>
      <c r="N12" s="78"/>
    </row>
    <row r="13" spans="1:16" ht="15.75" thickTop="1" x14ac:dyDescent="0.25">
      <c r="A13" s="79"/>
      <c r="B13" s="79"/>
      <c r="C13" s="79"/>
      <c r="D13" s="80"/>
      <c r="E13" s="80"/>
      <c r="F13" s="81"/>
      <c r="G13" s="81"/>
      <c r="H13" s="82"/>
      <c r="I13" s="83"/>
      <c r="J13" s="83"/>
      <c r="K13" s="83"/>
      <c r="L13" s="83"/>
      <c r="M13" s="83"/>
      <c r="N13" s="83"/>
    </row>
    <row r="14" spans="1:16" ht="15.75" thickBot="1" x14ac:dyDescent="0.3">
      <c r="A14" s="15" t="s">
        <v>54</v>
      </c>
      <c r="I14" s="16" t="s">
        <v>26</v>
      </c>
      <c r="J14" s="16"/>
      <c r="K14" s="16"/>
      <c r="L14" s="16" t="s">
        <v>27</v>
      </c>
      <c r="M14" s="16"/>
      <c r="N14" s="16"/>
    </row>
    <row r="15" spans="1:16" ht="15.75" customHeight="1" thickTop="1" x14ac:dyDescent="0.25">
      <c r="A15" s="17" t="s">
        <v>5</v>
      </c>
      <c r="B15" s="18"/>
      <c r="C15" s="19"/>
      <c r="D15" s="20"/>
      <c r="E15" s="21"/>
      <c r="F15" s="21"/>
      <c r="G15" s="21"/>
      <c r="H15" s="22"/>
      <c r="I15" s="23" t="s">
        <v>56</v>
      </c>
      <c r="J15" s="24"/>
      <c r="K15" s="25"/>
      <c r="L15" s="23" t="s">
        <v>56</v>
      </c>
      <c r="M15" s="24"/>
      <c r="N15" s="26"/>
    </row>
    <row r="16" spans="1:16" x14ac:dyDescent="0.25">
      <c r="A16" s="29"/>
      <c r="B16" s="30"/>
      <c r="C16" s="31"/>
      <c r="D16" s="32" t="s">
        <v>38</v>
      </c>
      <c r="E16" s="33"/>
      <c r="F16" s="33"/>
      <c r="G16" s="33"/>
      <c r="H16" s="34"/>
      <c r="I16" s="35"/>
      <c r="J16" s="36"/>
      <c r="K16" s="37"/>
      <c r="L16" s="35"/>
      <c r="M16" s="36"/>
      <c r="N16" s="38"/>
    </row>
    <row r="17" spans="1:14" ht="15.75" thickBot="1" x14ac:dyDescent="0.3">
      <c r="A17" s="39"/>
      <c r="B17" s="40"/>
      <c r="C17" s="41"/>
      <c r="D17" s="42" t="s">
        <v>6</v>
      </c>
      <c r="E17" s="43"/>
      <c r="F17" s="43"/>
      <c r="G17" s="44"/>
      <c r="H17" s="45" t="s">
        <v>7</v>
      </c>
      <c r="I17" s="46" t="s">
        <v>8</v>
      </c>
      <c r="J17" s="47" t="s">
        <v>9</v>
      </c>
      <c r="K17" s="47" t="s">
        <v>10</v>
      </c>
      <c r="L17" s="46" t="s">
        <v>8</v>
      </c>
      <c r="M17" s="47" t="s">
        <v>9</v>
      </c>
      <c r="N17" s="48" t="s">
        <v>10</v>
      </c>
    </row>
    <row r="18" spans="1:14" x14ac:dyDescent="0.25">
      <c r="A18" s="49" t="s">
        <v>55</v>
      </c>
      <c r="B18" s="50"/>
      <c r="C18" s="51"/>
      <c r="D18" s="52" t="s">
        <v>50</v>
      </c>
      <c r="E18" s="53"/>
      <c r="F18" s="54"/>
      <c r="G18" s="53"/>
      <c r="H18" s="55"/>
      <c r="I18" s="56">
        <v>44</v>
      </c>
      <c r="J18" s="57">
        <v>0</v>
      </c>
      <c r="K18" s="57">
        <v>0</v>
      </c>
      <c r="L18" s="56"/>
      <c r="M18" s="57"/>
      <c r="N18" s="58"/>
    </row>
    <row r="19" spans="1:14" ht="15.75" thickBot="1" x14ac:dyDescent="0.3">
      <c r="A19" s="59" t="s">
        <v>53</v>
      </c>
      <c r="B19" s="60"/>
      <c r="C19" s="61"/>
      <c r="D19" s="42" t="s">
        <v>36</v>
      </c>
      <c r="E19" s="44"/>
      <c r="F19" s="62" t="s">
        <v>41</v>
      </c>
      <c r="G19" s="63"/>
      <c r="H19" s="64"/>
      <c r="I19" s="65">
        <v>208525</v>
      </c>
      <c r="J19" s="66"/>
      <c r="K19" s="67"/>
      <c r="L19" s="65"/>
      <c r="M19" s="66"/>
      <c r="N19" s="67"/>
    </row>
    <row r="20" spans="1:14" ht="15.75" thickBot="1" x14ac:dyDescent="0.3">
      <c r="A20" s="68" t="s">
        <v>54</v>
      </c>
      <c r="B20" s="69"/>
      <c r="C20" s="70"/>
      <c r="D20" s="71" t="s">
        <v>40</v>
      </c>
      <c r="E20" s="72"/>
      <c r="F20" s="73" t="s">
        <v>41</v>
      </c>
      <c r="G20" s="74"/>
      <c r="H20" s="75"/>
      <c r="I20" s="76">
        <f>Calculations!G20</f>
        <v>150000.33186561725</v>
      </c>
      <c r="J20" s="77"/>
      <c r="K20" s="77"/>
      <c r="L20" s="76">
        <f>Calculations!L20</f>
        <v>0</v>
      </c>
      <c r="M20" s="77"/>
      <c r="N20" s="78"/>
    </row>
    <row r="21" spans="1:14" x14ac:dyDescent="0.25">
      <c r="A21" s="3" t="s">
        <v>3</v>
      </c>
    </row>
  </sheetData>
  <sheetProtection algorithmName="SHA-512" hashValue="4VYvb+ZDiwLOf1tiva4Lxwg5jkzf5DPA6CZlvgSjxCnauXCnHBZDeHoxpBXJqBl7Lx2X+r52Flivis78aF9X9A==" saltValue="FISBSjpU3+Lm7ldlDy0PkA==" spinCount="100000" sheet="1" objects="1" scenarios="1"/>
  <protectedRanges>
    <protectedRange sqref="I18:N19" name="Zonă2"/>
    <protectedRange sqref="I10:N11" name="Zonă1"/>
  </protectedRanges>
  <mergeCells count="41">
    <mergeCell ref="I15:K16"/>
    <mergeCell ref="A18:C18"/>
    <mergeCell ref="D18:E18"/>
    <mergeCell ref="F18:G18"/>
    <mergeCell ref="D12:E12"/>
    <mergeCell ref="F12:G12"/>
    <mergeCell ref="A15:C17"/>
    <mergeCell ref="A19:C19"/>
    <mergeCell ref="D19:E19"/>
    <mergeCell ref="F19:G19"/>
    <mergeCell ref="I19:K19"/>
    <mergeCell ref="L19:N19"/>
    <mergeCell ref="A20:C20"/>
    <mergeCell ref="D20:E20"/>
    <mergeCell ref="F20:G20"/>
    <mergeCell ref="I20:K20"/>
    <mergeCell ref="L20:N20"/>
    <mergeCell ref="L15:N16"/>
    <mergeCell ref="D16:H16"/>
    <mergeCell ref="D17:G17"/>
    <mergeCell ref="A10:C10"/>
    <mergeCell ref="D10:E10"/>
    <mergeCell ref="F10:G10"/>
    <mergeCell ref="I14:K14"/>
    <mergeCell ref="L14:N14"/>
    <mergeCell ref="A11:C11"/>
    <mergeCell ref="D11:E11"/>
    <mergeCell ref="F11:G11"/>
    <mergeCell ref="A12:C12"/>
    <mergeCell ref="I11:K11"/>
    <mergeCell ref="L11:N11"/>
    <mergeCell ref="I12:K12"/>
    <mergeCell ref="L12:N12"/>
    <mergeCell ref="A5:K5"/>
    <mergeCell ref="I6:K6"/>
    <mergeCell ref="L6:N6"/>
    <mergeCell ref="A7:C9"/>
    <mergeCell ref="I7:K8"/>
    <mergeCell ref="L7:N8"/>
    <mergeCell ref="D8:H8"/>
    <mergeCell ref="D9:G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RowHeight="15" x14ac:dyDescent="0.25"/>
  <cols>
    <col min="1" max="1" width="9.140625" style="2"/>
    <col min="2" max="2" width="11.85546875" style="2" bestFit="1" customWidth="1"/>
    <col min="3" max="5" width="9.140625" style="2"/>
    <col min="6" max="6" width="11" style="2" bestFit="1" customWidth="1"/>
    <col min="7" max="7" width="15.7109375" style="2" bestFit="1" customWidth="1"/>
    <col min="8" max="11" width="9.140625" style="2"/>
    <col min="12" max="12" width="15.7109375" style="2" bestFit="1" customWidth="1"/>
    <col min="13" max="16384" width="9.140625" style="2"/>
  </cols>
  <sheetData>
    <row r="1" spans="1:12" ht="23.25" x14ac:dyDescent="0.35">
      <c r="A1" s="1" t="s">
        <v>0</v>
      </c>
    </row>
    <row r="2" spans="1:12" x14ac:dyDescent="0.25">
      <c r="A2" s="3" t="s">
        <v>1</v>
      </c>
    </row>
    <row r="4" spans="1:12" ht="20.25" thickBot="1" x14ac:dyDescent="0.35">
      <c r="A4" s="5" t="s">
        <v>18</v>
      </c>
      <c r="B4" s="5"/>
      <c r="C4" s="13"/>
    </row>
    <row r="5" spans="1:12" ht="15.75" thickTop="1" x14ac:dyDescent="0.25"/>
    <row r="6" spans="1:12" ht="15.75" thickBot="1" x14ac:dyDescent="0.3">
      <c r="B6" s="84"/>
      <c r="C6" s="85" t="s">
        <v>11</v>
      </c>
      <c r="D6" s="85"/>
      <c r="E6" s="85"/>
      <c r="F6" s="85"/>
      <c r="G6" s="85"/>
      <c r="H6" s="85" t="s">
        <v>20</v>
      </c>
      <c r="I6" s="85"/>
      <c r="J6" s="85"/>
      <c r="K6" s="85"/>
      <c r="L6" s="85"/>
    </row>
    <row r="7" spans="1:12" ht="15.75" thickBot="1" x14ac:dyDescent="0.3">
      <c r="B7" s="86" t="s">
        <v>24</v>
      </c>
      <c r="C7" s="87" t="s">
        <v>12</v>
      </c>
      <c r="D7" s="88" t="s">
        <v>13</v>
      </c>
      <c r="E7" s="88" t="s">
        <v>17</v>
      </c>
      <c r="F7" s="88" t="s">
        <v>14</v>
      </c>
      <c r="G7" s="89" t="s">
        <v>19</v>
      </c>
      <c r="H7" s="87" t="s">
        <v>12</v>
      </c>
      <c r="I7" s="88" t="s">
        <v>13</v>
      </c>
      <c r="J7" s="88" t="s">
        <v>17</v>
      </c>
      <c r="K7" s="88" t="s">
        <v>14</v>
      </c>
      <c r="L7" s="89" t="s">
        <v>19</v>
      </c>
    </row>
    <row r="8" spans="1:12" x14ac:dyDescent="0.25">
      <c r="B8" s="90" t="s">
        <v>15</v>
      </c>
      <c r="C8" s="91">
        <f>'Variation of the chart scale'!I10</f>
        <v>44</v>
      </c>
      <c r="D8" s="92">
        <f>'Variation of the chart scale'!J10/60</f>
        <v>0</v>
      </c>
      <c r="E8" s="92">
        <f>'Variation of the chart scale'!K10/3600</f>
        <v>0</v>
      </c>
      <c r="F8" s="92">
        <f>SUM(C8:E8)</f>
        <v>44</v>
      </c>
      <c r="G8" s="93">
        <f>F8</f>
        <v>44</v>
      </c>
      <c r="H8" s="91">
        <f>'Variation of the chart scale'!L10</f>
        <v>0</v>
      </c>
      <c r="I8" s="92">
        <f>'Variation of the chart scale'!M10/60</f>
        <v>0</v>
      </c>
      <c r="J8" s="92">
        <f>'Variation of the chart scale'!N10/3600</f>
        <v>0</v>
      </c>
      <c r="K8" s="92">
        <f>SUM(H8:J8)</f>
        <v>0</v>
      </c>
      <c r="L8" s="93">
        <f>K8</f>
        <v>0</v>
      </c>
    </row>
    <row r="9" spans="1:12" x14ac:dyDescent="0.25">
      <c r="B9" s="94" t="s">
        <v>16</v>
      </c>
      <c r="C9" s="95"/>
      <c r="D9" s="96"/>
      <c r="E9" s="96"/>
      <c r="F9" s="96"/>
      <c r="G9" s="97">
        <f>RADIANS(G8)</f>
        <v>0.76794487087750496</v>
      </c>
      <c r="H9" s="95"/>
      <c r="I9" s="96"/>
      <c r="J9" s="96"/>
      <c r="K9" s="96"/>
      <c r="L9" s="97">
        <f>RADIANS(L8)</f>
        <v>0</v>
      </c>
    </row>
    <row r="10" spans="1:12" x14ac:dyDescent="0.25">
      <c r="B10" s="98" t="s">
        <v>43</v>
      </c>
      <c r="C10" s="95"/>
      <c r="D10" s="96"/>
      <c r="E10" s="96"/>
      <c r="F10" s="96"/>
      <c r="G10" s="97">
        <f>_xlfn.SEC(G9)</f>
        <v>1.3901635910166787</v>
      </c>
      <c r="H10" s="95"/>
      <c r="I10" s="96"/>
      <c r="J10" s="96"/>
      <c r="K10" s="96"/>
      <c r="L10" s="97">
        <f>_xlfn.SEC(L9)</f>
        <v>1</v>
      </c>
    </row>
    <row r="11" spans="1:12" ht="15.75" thickBot="1" x14ac:dyDescent="0.3">
      <c r="B11" s="99" t="s">
        <v>34</v>
      </c>
      <c r="C11" s="95"/>
      <c r="D11" s="96"/>
      <c r="E11" s="96"/>
      <c r="F11" s="96"/>
      <c r="G11" s="100">
        <f>'Variation of the chart scale'!I11</f>
        <v>150000</v>
      </c>
      <c r="H11" s="95"/>
      <c r="I11" s="96"/>
      <c r="J11" s="96"/>
      <c r="K11" s="96"/>
      <c r="L11" s="100">
        <f>'Variation of the chart scale'!L11:N11</f>
        <v>0</v>
      </c>
    </row>
    <row r="12" spans="1:12" ht="15.75" thickBot="1" x14ac:dyDescent="0.3">
      <c r="B12" s="101" t="s">
        <v>56</v>
      </c>
      <c r="C12" s="102"/>
      <c r="D12" s="103"/>
      <c r="E12" s="103"/>
      <c r="F12" s="103"/>
      <c r="G12" s="104">
        <f>G11*G10</f>
        <v>208524.53865250183</v>
      </c>
      <c r="H12" s="102"/>
      <c r="I12" s="103"/>
      <c r="J12" s="103"/>
      <c r="K12" s="103"/>
      <c r="L12" s="104">
        <f>L11*L10</f>
        <v>0</v>
      </c>
    </row>
    <row r="14" spans="1:12" ht="15.75" thickBot="1" x14ac:dyDescent="0.3">
      <c r="B14" s="84"/>
      <c r="C14" s="85" t="s">
        <v>26</v>
      </c>
      <c r="D14" s="85"/>
      <c r="E14" s="85"/>
      <c r="F14" s="85"/>
      <c r="G14" s="85"/>
      <c r="H14" s="85" t="s">
        <v>27</v>
      </c>
      <c r="I14" s="85"/>
      <c r="J14" s="85"/>
      <c r="K14" s="85"/>
      <c r="L14" s="85"/>
    </row>
    <row r="15" spans="1:12" ht="15.75" thickBot="1" x14ac:dyDescent="0.3">
      <c r="B15" s="86" t="s">
        <v>24</v>
      </c>
      <c r="C15" s="87" t="s">
        <v>12</v>
      </c>
      <c r="D15" s="88" t="s">
        <v>13</v>
      </c>
      <c r="E15" s="88" t="s">
        <v>17</v>
      </c>
      <c r="F15" s="88" t="s">
        <v>14</v>
      </c>
      <c r="G15" s="89" t="s">
        <v>19</v>
      </c>
      <c r="H15" s="87" t="s">
        <v>12</v>
      </c>
      <c r="I15" s="88" t="s">
        <v>13</v>
      </c>
      <c r="J15" s="88" t="s">
        <v>17</v>
      </c>
      <c r="K15" s="88" t="s">
        <v>14</v>
      </c>
      <c r="L15" s="89" t="s">
        <v>19</v>
      </c>
    </row>
    <row r="16" spans="1:12" x14ac:dyDescent="0.25">
      <c r="B16" s="90" t="s">
        <v>15</v>
      </c>
      <c r="C16" s="91">
        <f>'Variation of the chart scale'!I18</f>
        <v>44</v>
      </c>
      <c r="D16" s="92">
        <f>'Variation of the chart scale'!J18/60</f>
        <v>0</v>
      </c>
      <c r="E16" s="92">
        <f>'Variation of the chart scale'!K18/3600</f>
        <v>0</v>
      </c>
      <c r="F16" s="92">
        <f>SUM(C16:E16)</f>
        <v>44</v>
      </c>
      <c r="G16" s="93">
        <f>F16</f>
        <v>44</v>
      </c>
      <c r="H16" s="91">
        <f>'Variation of the chart scale'!L18</f>
        <v>0</v>
      </c>
      <c r="I16" s="92">
        <f>'Variation of the chart scale'!M18/60</f>
        <v>0</v>
      </c>
      <c r="J16" s="92">
        <f>'Variation of the chart scale'!N18/3600</f>
        <v>0</v>
      </c>
      <c r="K16" s="92">
        <f>SUM(H16:J16)</f>
        <v>0</v>
      </c>
      <c r="L16" s="93">
        <f>K16</f>
        <v>0</v>
      </c>
    </row>
    <row r="17" spans="1:12" x14ac:dyDescent="0.25">
      <c r="B17" s="94" t="s">
        <v>16</v>
      </c>
      <c r="C17" s="95"/>
      <c r="D17" s="96"/>
      <c r="E17" s="96"/>
      <c r="F17" s="96"/>
      <c r="G17" s="97">
        <f>RADIANS(G16)</f>
        <v>0.76794487087750496</v>
      </c>
      <c r="H17" s="95"/>
      <c r="I17" s="96"/>
      <c r="J17" s="96"/>
      <c r="K17" s="96"/>
      <c r="L17" s="97">
        <f>RADIANS(L16)</f>
        <v>0</v>
      </c>
    </row>
    <row r="18" spans="1:12" x14ac:dyDescent="0.25">
      <c r="B18" s="98" t="s">
        <v>39</v>
      </c>
      <c r="C18" s="95"/>
      <c r="D18" s="96"/>
      <c r="E18" s="96"/>
      <c r="F18" s="96"/>
      <c r="G18" s="97">
        <f>COS(G17)</f>
        <v>0.71933980033865119</v>
      </c>
      <c r="H18" s="95"/>
      <c r="I18" s="96"/>
      <c r="J18" s="96"/>
      <c r="K18" s="96"/>
      <c r="L18" s="97">
        <f>COS(L17)</f>
        <v>1</v>
      </c>
    </row>
    <row r="19" spans="1:12" ht="15.75" thickBot="1" x14ac:dyDescent="0.3">
      <c r="B19" s="99" t="s">
        <v>32</v>
      </c>
      <c r="C19" s="95"/>
      <c r="D19" s="96"/>
      <c r="E19" s="96"/>
      <c r="F19" s="96"/>
      <c r="G19" s="100">
        <f>'Variation of the chart scale'!I19</f>
        <v>208525</v>
      </c>
      <c r="H19" s="95"/>
      <c r="I19" s="96"/>
      <c r="J19" s="96"/>
      <c r="K19" s="96"/>
      <c r="L19" s="100">
        <f>'Variation of the chart scale'!L19:N19</f>
        <v>0</v>
      </c>
    </row>
    <row r="20" spans="1:12" ht="15.75" thickBot="1" x14ac:dyDescent="0.3">
      <c r="B20" s="101" t="s">
        <v>56</v>
      </c>
      <c r="C20" s="102"/>
      <c r="D20" s="103"/>
      <c r="E20" s="103"/>
      <c r="F20" s="103"/>
      <c r="G20" s="104">
        <f>G19*G18</f>
        <v>150000.33186561725</v>
      </c>
      <c r="H20" s="102"/>
      <c r="I20" s="103"/>
      <c r="J20" s="103"/>
      <c r="K20" s="103"/>
      <c r="L20" s="104">
        <f>L19*L18</f>
        <v>0</v>
      </c>
    </row>
    <row r="21" spans="1:12" x14ac:dyDescent="0.25">
      <c r="A21" s="3" t="s">
        <v>3</v>
      </c>
    </row>
  </sheetData>
  <sheetProtection algorithmName="SHA-512" hashValue="SPf0+b/DJ5LqYTP6fSMc7wZYWg15fZwt+Pg0tTENzZulD0kLpm0pnpXA49666lL/FFr/WJ/TfuQHEc4Xhj2jGQ==" saltValue="27ooclXaboWdvJ6rEUno0A==" spinCount="100000" sheet="1" objects="1" scenarios="1"/>
  <mergeCells count="4">
    <mergeCell ref="C6:G6"/>
    <mergeCell ref="H6:L6"/>
    <mergeCell ref="C14:G14"/>
    <mergeCell ref="H14:L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Variation of the chart scale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2017-06-19T09:38:00Z</cp:lastPrinted>
  <dcterms:created xsi:type="dcterms:W3CDTF">2017-05-24T08:23:59Z</dcterms:created>
  <dcterms:modified xsi:type="dcterms:W3CDTF">2017-06-20T15:16:22Z</dcterms:modified>
</cp:coreProperties>
</file>