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M0KlMYJRWrnQkn9ToSDll9BPFoeUgaXPbApltFgxSXVO7OGakQRZNLD3fVQpkZdXsW38PKr7eQ5QzTwjbyaUpw==" workbookSaltValue="6eAYqixmicI1rBB0ixJMDw==" workbookSpinCount="100000" lockStructure="1"/>
  <bookViews>
    <workbookView xWindow="0" yWindow="0" windowWidth="20460" windowHeight="7650"/>
  </bookViews>
  <sheets>
    <sheet name="Introduction" sheetId="1" r:id="rId1"/>
    <sheet name="Meridional Parts" sheetId="2" r:id="rId2"/>
    <sheet name="Calculations" sheetId="4" state="hidden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4" l="1"/>
  <c r="I8" i="4"/>
  <c r="H8" i="4"/>
  <c r="M13" i="2"/>
  <c r="L14" i="2" s="1"/>
  <c r="L11" i="4" s="1"/>
  <c r="I14" i="2"/>
  <c r="K8" i="4" l="1"/>
  <c r="L8" i="4" s="1"/>
  <c r="L17" i="4"/>
  <c r="J13" i="2"/>
  <c r="L12" i="4" l="1"/>
  <c r="L13" i="4" s="1"/>
  <c r="L14" i="4" s="1"/>
  <c r="L9" i="4"/>
  <c r="L10" i="4" s="1"/>
  <c r="L15" i="4" s="1"/>
  <c r="E8" i="4"/>
  <c r="D8" i="4"/>
  <c r="C8" i="4"/>
  <c r="G11" i="4"/>
  <c r="G17" i="4" s="1"/>
  <c r="L16" i="4" l="1"/>
  <c r="L18" i="4" s="1"/>
  <c r="L15" i="2" s="1"/>
  <c r="F8" i="4"/>
  <c r="G8" i="4" s="1"/>
  <c r="G12" i="4" s="1"/>
  <c r="G13" i="4" s="1"/>
  <c r="G14" i="4" s="1"/>
  <c r="G9" i="4" l="1"/>
  <c r="G10" i="4" s="1"/>
  <c r="G15" i="4" l="1"/>
  <c r="G16" i="4"/>
  <c r="G18" i="4" l="1"/>
  <c r="I15" i="2" s="1"/>
</calcChain>
</file>

<file path=xl/comments1.xml><?xml version="1.0" encoding="utf-8"?>
<comments xmlns="http://schemas.openxmlformats.org/spreadsheetml/2006/main">
  <authors>
    <author>Sorin Stamate</author>
  </authors>
  <commentList>
    <comment ref="D20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238.</t>
        </r>
      </text>
    </comment>
    <comment ref="I2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J4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J4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57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</commentList>
</comments>
</file>

<file path=xl/comments2.xml><?xml version="1.0" encoding="utf-8"?>
<comments xmlns="http://schemas.openxmlformats.org/spreadsheetml/2006/main">
  <authors>
    <author>Sorin Stamate</author>
  </authors>
  <commentList>
    <comment ref="H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239.</t>
        </r>
      </text>
    </comment>
    <comment ref="D13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The Flattening is selected according to the chosen ellipsoid.
Or calculated separately depending on the elements of the ellipsoid used.</t>
        </r>
      </text>
    </comment>
    <comment ref="F14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M.,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10.</t>
        </r>
      </text>
    </comment>
  </commentList>
</comments>
</file>

<file path=xl/sharedStrings.xml><?xml version="1.0" encoding="utf-8"?>
<sst xmlns="http://schemas.openxmlformats.org/spreadsheetml/2006/main" count="151" uniqueCount="93">
  <si>
    <t>Flag Gaff</t>
  </si>
  <si>
    <t>Maritime Navigation using Excel</t>
  </si>
  <si>
    <t>ϕc</t>
  </si>
  <si>
    <t>=</t>
  </si>
  <si>
    <t>( R )</t>
  </si>
  <si>
    <t>(a)</t>
  </si>
  <si>
    <t>( e )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</si>
  <si>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2017 Sorin Stamate</t>
    </r>
  </si>
  <si>
    <t>(To be filled only in YELLOW cells)</t>
  </si>
  <si>
    <t>Formula Terms</t>
  </si>
  <si>
    <t>Symbol</t>
  </si>
  <si>
    <t>Unit</t>
  </si>
  <si>
    <r>
      <t xml:space="preserve">[ </t>
    </r>
    <r>
      <rPr>
        <b/>
        <sz val="11"/>
        <color theme="1"/>
        <rFont val="Calibri"/>
        <family val="2"/>
        <charset val="238"/>
      </rPr>
      <t>° ]</t>
    </r>
  </si>
  <si>
    <t>[ ' ]</t>
  </si>
  <si>
    <t>[ '' ]</t>
  </si>
  <si>
    <r>
      <t>(</t>
    </r>
    <r>
      <rPr>
        <b/>
        <sz val="11"/>
        <color theme="1"/>
        <rFont val="Calibri"/>
        <family val="2"/>
        <charset val="238"/>
      </rPr>
      <t>ϕ)</t>
    </r>
  </si>
  <si>
    <t>Example 1</t>
  </si>
  <si>
    <t>Degrees</t>
  </si>
  <si>
    <t>Minutes</t>
  </si>
  <si>
    <t>Sum</t>
  </si>
  <si>
    <t>ϕ</t>
  </si>
  <si>
    <t>Radians</t>
  </si>
  <si>
    <t>Seconds</t>
  </si>
  <si>
    <t>tan</t>
  </si>
  <si>
    <t>Flattening</t>
  </si>
  <si>
    <t>Eccentricity</t>
  </si>
  <si>
    <t>(f)</t>
  </si>
  <si>
    <t>sin ϕ</t>
  </si>
  <si>
    <t xml:space="preserve">e </t>
  </si>
  <si>
    <r>
      <t>(45+</t>
    </r>
    <r>
      <rPr>
        <b/>
        <sz val="11"/>
        <color theme="1"/>
        <rFont val="Calibri"/>
        <family val="2"/>
        <charset val="238"/>
      </rPr>
      <t>ϕ/2)</t>
    </r>
  </si>
  <si>
    <t>(e/2)</t>
  </si>
  <si>
    <t>Calculations:</t>
  </si>
  <si>
    <t>Calculations</t>
  </si>
  <si>
    <r>
      <t>(1-(e*sin</t>
    </r>
    <r>
      <rPr>
        <b/>
        <sz val="11"/>
        <color theme="1"/>
        <rFont val="Calibri"/>
        <family val="2"/>
        <charset val="238"/>
      </rPr>
      <t>ϕ))</t>
    </r>
  </si>
  <si>
    <t>(1+(e*sinϕ))</t>
  </si>
  <si>
    <t>Note:</t>
  </si>
  <si>
    <t>Latitude</t>
  </si>
  <si>
    <t>Example 2</t>
  </si>
  <si>
    <t>e</t>
  </si>
  <si>
    <t>f</t>
  </si>
  <si>
    <t>1/297</t>
  </si>
  <si>
    <t>1/298.3</t>
  </si>
  <si>
    <t>1/293.465</t>
  </si>
  <si>
    <t>1/298.257223563</t>
  </si>
  <si>
    <r>
      <t xml:space="preserve">e = </t>
    </r>
    <r>
      <rPr>
        <b/>
        <sz val="11"/>
        <color theme="1"/>
        <rFont val="Calibri"/>
        <family val="2"/>
        <charset val="238"/>
      </rPr>
      <t>√‾(2f - f²)</t>
    </r>
  </si>
  <si>
    <t>MERIDIONAL PARTS</t>
  </si>
  <si>
    <t>1. Introduction:</t>
  </si>
  <si>
    <t>The fundamental theoretical problem of the Mercator projection:</t>
  </si>
  <si>
    <t>2. Meridional Parts:</t>
  </si>
  <si>
    <t>so that the condition of compliance is met.</t>
  </si>
  <si>
    <t>The problem of accurate determining of the distance from the Equator to a parallel of any latitude,</t>
  </si>
  <si>
    <t>Meridional Parts:</t>
  </si>
  <si>
    <r>
      <t>(</t>
    </r>
    <r>
      <rPr>
        <b/>
        <sz val="11"/>
        <color theme="1"/>
        <rFont val="Calibri"/>
        <family val="2"/>
        <charset val="238"/>
      </rPr>
      <t>ϕc)</t>
    </r>
  </si>
  <si>
    <r>
      <t>R * ln tan * (</t>
    </r>
    <r>
      <rPr>
        <b/>
        <sz val="11"/>
        <color theme="1"/>
        <rFont val="Calibri"/>
        <family val="2"/>
        <charset val="238"/>
      </rPr>
      <t>π/4 + ϕ/2)</t>
    </r>
  </si>
  <si>
    <t>where:</t>
  </si>
  <si>
    <t>meridional parts;</t>
  </si>
  <si>
    <t>given latitude;</t>
  </si>
  <si>
    <t>For the terrestrial ellipsoid we have:</t>
  </si>
  <si>
    <t>For the terrestrial spheroid we have:</t>
  </si>
  <si>
    <r>
      <t>a * ln tan * (</t>
    </r>
    <r>
      <rPr>
        <b/>
        <sz val="11"/>
        <color theme="1"/>
        <rFont val="Calibri"/>
        <family val="2"/>
        <charset val="238"/>
      </rPr>
      <t>π/4 + ϕ/2) * [(1 - e * sin ϕ) / (1 + e * sin ϕ)]</t>
    </r>
  </si>
  <si>
    <t>eccentricity of the terrestrial ellipsoid;</t>
  </si>
  <si>
    <t>The meridional parts is expressed in:</t>
  </si>
  <si>
    <t>[Em]</t>
  </si>
  <si>
    <t>Equatorial miles:</t>
  </si>
  <si>
    <t>That is, in minutes of the Equator.</t>
  </si>
  <si>
    <t>To obtain the meridional parts in equatorial miles we have the formula:</t>
  </si>
  <si>
    <r>
      <t>(7915'.70447) * log tan * (</t>
    </r>
    <r>
      <rPr>
        <b/>
        <sz val="11"/>
        <color theme="1"/>
        <rFont val="Calibri"/>
        <family val="2"/>
        <charset val="238"/>
      </rPr>
      <t>π/4 + ϕ/2) * [(1 - e * sin ϕ) / (1 + e * sin ϕ)]</t>
    </r>
  </si>
  <si>
    <r>
      <t>(7915'.70447) * log tan * (45</t>
    </r>
    <r>
      <rPr>
        <b/>
        <sz val="11"/>
        <color theme="1"/>
        <rFont val="Calibri"/>
        <family val="2"/>
        <charset val="238"/>
      </rPr>
      <t>° + ϕ/2) * [(1 - e * sin ϕ) / (1 + e * sin ϕ)]</t>
    </r>
  </si>
  <si>
    <t>or better</t>
  </si>
  <si>
    <t>√‾(2f - f²)</t>
  </si>
  <si>
    <t>For example for the Ellipsoid:</t>
  </si>
  <si>
    <t>International:</t>
  </si>
  <si>
    <t>Clarke:</t>
  </si>
  <si>
    <t>WGS-84:</t>
  </si>
  <si>
    <t>Krassovsky:</t>
  </si>
  <si>
    <t>it results that the Mercator projection is inefficient for areas with geographical latitudes greater than 80 °.</t>
  </si>
  <si>
    <t xml:space="preserve">Because the tangent trigonometric function increases asymptotically for angles close to 90 °, </t>
  </si>
  <si>
    <t>For terrestrial ellipsoid:</t>
  </si>
  <si>
    <t>ϕc=(7915'.70447)*log [tan*(45°+ϕ/2)*((1-e*sinϕ)/(1+e*sinϕ))]</t>
  </si>
  <si>
    <t>Meridional Parts</t>
  </si>
  <si>
    <t>[m]</t>
  </si>
  <si>
    <t>1 Em =</t>
  </si>
  <si>
    <t>(for International Ellipsoid)</t>
  </si>
  <si>
    <t>semi-major axis of the terrestrial ellipsoid;</t>
  </si>
  <si>
    <t>the radius of the Earth;</t>
  </si>
  <si>
    <r>
      <t xml:space="preserve">Represents the distance from the Equator to the parallel of latitude </t>
    </r>
    <r>
      <rPr>
        <sz val="11"/>
        <color theme="1"/>
        <rFont val="Calibri"/>
        <family val="2"/>
        <charset val="238"/>
      </rPr>
      <t>ϕ</t>
    </r>
    <r>
      <rPr>
        <sz val="11"/>
        <color theme="1"/>
        <rFont val="Calibri"/>
        <family val="2"/>
        <charset val="238"/>
        <scheme val="minor"/>
      </rPr>
      <t>, in the Mercator projection.</t>
    </r>
  </si>
  <si>
    <r>
      <t xml:space="preserve">Where </t>
    </r>
    <r>
      <rPr>
        <b/>
        <sz val="11"/>
        <color theme="1"/>
        <rFont val="Calibri"/>
        <family val="2"/>
        <charset val="238"/>
        <scheme val="minor"/>
      </rPr>
      <t>(f)</t>
    </r>
    <r>
      <rPr>
        <sz val="11"/>
        <color theme="1"/>
        <rFont val="Calibri"/>
        <family val="2"/>
        <charset val="238"/>
        <scheme val="minor"/>
      </rPr>
      <t xml:space="preserve"> depends on the elements of the ellipsoid chosen for the calculations, as follows:</t>
    </r>
  </si>
  <si>
    <t>or any other.</t>
  </si>
  <si>
    <t>Formula</t>
  </si>
  <si>
    <t>or</t>
  </si>
  <si>
    <t>(M)</t>
  </si>
  <si>
    <t>(ϕc) or (M)</t>
  </si>
  <si>
    <t>ϕc or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</si>
</sst>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0000"/>
  </numFmts>
  <fonts count="18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5" fillId="6" borderId="74" applyNumberFormat="0" applyAlignment="0" applyProtection="0"/>
    <xf numFmtId="0" fontId="16" fillId="0" borderId="75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76" applyNumberFormat="0" applyFill="0" applyAlignment="0" applyProtection="0"/>
  </cellStyleXfs>
  <cellXfs count="135">
    <xf numFmtId="0" fontId="0" fillId="0" borderId="0" xfId="0"/>
    <xf numFmtId="0" fontId="5" fillId="0" borderId="0" xfId="1" applyFont="1"/>
    <xf numFmtId="0" fontId="6" fillId="0" borderId="0" xfId="0" applyFont="1"/>
    <xf numFmtId="0" fontId="6" fillId="0" borderId="0" xfId="0" applyFont="1" applyProtection="1">
      <protection hidden="1"/>
    </xf>
    <xf numFmtId="0" fontId="2" fillId="0" borderId="1" xfId="2"/>
    <xf numFmtId="0" fontId="2" fillId="0" borderId="0" xfId="2" applyBorder="1"/>
    <xf numFmtId="0" fontId="4" fillId="3" borderId="45" xfId="0" applyFont="1" applyFill="1" applyBorder="1" applyAlignment="1">
      <alignment horizontal="center"/>
    </xf>
    <xf numFmtId="0" fontId="4" fillId="3" borderId="46" xfId="0" applyFont="1" applyFill="1" applyBorder="1" applyAlignment="1">
      <alignment horizontal="center"/>
    </xf>
    <xf numFmtId="0" fontId="4" fillId="3" borderId="47" xfId="0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0" borderId="29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25" xfId="0" applyBorder="1"/>
    <xf numFmtId="164" fontId="0" fillId="0" borderId="26" xfId="0" applyNumberFormat="1" applyBorder="1"/>
    <xf numFmtId="164" fontId="0" fillId="0" borderId="31" xfId="0" applyNumberFormat="1" applyBorder="1"/>
    <xf numFmtId="0" fontId="0" fillId="0" borderId="28" xfId="0" applyBorder="1"/>
    <xf numFmtId="165" fontId="0" fillId="0" borderId="50" xfId="0" applyNumberFormat="1" applyBorder="1"/>
    <xf numFmtId="165" fontId="0" fillId="0" borderId="12" xfId="0" applyNumberFormat="1" applyBorder="1"/>
    <xf numFmtId="2" fontId="0" fillId="0" borderId="49" xfId="0" applyNumberFormat="1" applyBorder="1"/>
    <xf numFmtId="166" fontId="0" fillId="0" borderId="29" xfId="0" applyNumberFormat="1" applyBorder="1"/>
    <xf numFmtId="0" fontId="14" fillId="0" borderId="9" xfId="0" applyFont="1" applyBorder="1" applyAlignment="1">
      <alignment horizontal="center"/>
    </xf>
    <xf numFmtId="165" fontId="0" fillId="0" borderId="24" xfId="0" applyNumberFormat="1" applyBorder="1"/>
    <xf numFmtId="165" fontId="0" fillId="0" borderId="29" xfId="0" applyNumberFormat="1" applyBorder="1"/>
    <xf numFmtId="0" fontId="9" fillId="4" borderId="44" xfId="0" applyFont="1" applyFill="1" applyBorder="1" applyAlignment="1">
      <alignment horizontal="center"/>
    </xf>
    <xf numFmtId="0" fontId="0" fillId="4" borderId="45" xfId="0" applyFill="1" applyBorder="1"/>
    <xf numFmtId="0" fontId="0" fillId="4" borderId="46" xfId="0" applyFill="1" applyBorder="1"/>
    <xf numFmtId="2" fontId="0" fillId="4" borderId="47" xfId="0" applyNumberFormat="1" applyFill="1" applyBorder="1"/>
    <xf numFmtId="0" fontId="0" fillId="0" borderId="29" xfId="0" applyNumberFormat="1" applyBorder="1"/>
    <xf numFmtId="0" fontId="4" fillId="2" borderId="44" xfId="0" applyFont="1" applyFill="1" applyBorder="1" applyAlignment="1">
      <alignment horizontal="center"/>
    </xf>
    <xf numFmtId="0" fontId="9" fillId="2" borderId="48" xfId="0" applyFont="1" applyFill="1" applyBorder="1" applyAlignment="1">
      <alignment horizontal="center"/>
    </xf>
    <xf numFmtId="49" fontId="9" fillId="2" borderId="51" xfId="0" applyNumberFormat="1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4" fillId="2" borderId="51" xfId="0" applyFont="1" applyFill="1" applyBorder="1" applyAlignment="1">
      <alignment horizontal="center"/>
    </xf>
    <xf numFmtId="0" fontId="9" fillId="2" borderId="51" xfId="0" applyFont="1" applyFill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2" fillId="0" borderId="0" xfId="2" applyBorder="1" applyProtection="1">
      <protection hidden="1"/>
    </xf>
    <xf numFmtId="0" fontId="14" fillId="0" borderId="0" xfId="0" applyFont="1" applyProtection="1">
      <protection hidden="1"/>
    </xf>
    <xf numFmtId="0" fontId="17" fillId="0" borderId="0" xfId="6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6" fillId="0" borderId="75" xfId="5" applyProtection="1">
      <protection hidden="1"/>
    </xf>
    <xf numFmtId="0" fontId="16" fillId="0" borderId="0" xfId="5" applyBorder="1" applyProtection="1">
      <protection hidden="1"/>
    </xf>
    <xf numFmtId="0" fontId="9" fillId="2" borderId="2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0" fillId="2" borderId="5" xfId="0" applyFill="1" applyBorder="1" applyProtection="1">
      <protection hidden="1"/>
    </xf>
    <xf numFmtId="0" fontId="0" fillId="2" borderId="6" xfId="0" applyFill="1" applyBorder="1" applyProtection="1">
      <protection hidden="1"/>
    </xf>
    <xf numFmtId="0" fontId="4" fillId="2" borderId="7" xfId="0" applyFont="1" applyFill="1" applyBorder="1" applyAlignment="1" applyProtection="1">
      <alignment horizontal="right"/>
      <protection hidden="1"/>
    </xf>
    <xf numFmtId="0" fontId="9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  <protection hidden="1"/>
    </xf>
    <xf numFmtId="0" fontId="4" fillId="2" borderId="10" xfId="0" applyFont="1" applyFill="1" applyBorder="1" applyAlignment="1" applyProtection="1">
      <alignment horizontal="center"/>
      <protection hidden="1"/>
    </xf>
    <xf numFmtId="0" fontId="17" fillId="0" borderId="76" xfId="7" applyProtection="1">
      <protection hidden="1"/>
    </xf>
    <xf numFmtId="0" fontId="4" fillId="0" borderId="0" xfId="0" applyFont="1" applyProtection="1"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9" fillId="2" borderId="3" xfId="0" applyFont="1" applyFill="1" applyBorder="1" applyAlignment="1" applyProtection="1">
      <alignment horizontal="center"/>
      <protection hidden="1"/>
    </xf>
    <xf numFmtId="0" fontId="15" fillId="6" borderId="74" xfId="4" applyProtection="1">
      <protection hidden="1"/>
    </xf>
    <xf numFmtId="0" fontId="3" fillId="0" borderId="0" xfId="3" applyAlignment="1" applyProtection="1">
      <alignment horizontal="center"/>
      <protection hidden="1"/>
    </xf>
    <xf numFmtId="0" fontId="14" fillId="0" borderId="69" xfId="0" applyFont="1" applyBorder="1" applyAlignment="1" applyProtection="1">
      <alignment horizont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40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2" borderId="5" xfId="0" applyFont="1" applyFill="1" applyBorder="1" applyAlignment="1" applyProtection="1">
      <alignment horizontal="left" vertical="center"/>
      <protection hidden="1"/>
    </xf>
    <xf numFmtId="0" fontId="4" fillId="2" borderId="6" xfId="0" applyFont="1" applyFill="1" applyBorder="1" applyAlignment="1" applyProtection="1">
      <alignment horizontal="left" vertical="center"/>
      <protection hidden="1"/>
    </xf>
    <xf numFmtId="0" fontId="4" fillId="2" borderId="13" xfId="0" applyFont="1" applyFill="1" applyBorder="1" applyAlignment="1" applyProtection="1">
      <alignment horizontal="right" vertical="center"/>
      <protection hidden="1"/>
    </xf>
    <xf numFmtId="0" fontId="4" fillId="3" borderId="64" xfId="0" applyFont="1" applyFill="1" applyBorder="1" applyAlignment="1" applyProtection="1">
      <alignment horizontal="center" vertical="center"/>
      <protection hidden="1"/>
    </xf>
    <xf numFmtId="0" fontId="4" fillId="3" borderId="65" xfId="0" applyFont="1" applyFill="1" applyBorder="1" applyAlignment="1" applyProtection="1">
      <alignment horizontal="center" vertical="center"/>
      <protection hidden="1"/>
    </xf>
    <xf numFmtId="0" fontId="4" fillId="3" borderId="66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protection hidden="1"/>
    </xf>
    <xf numFmtId="0" fontId="0" fillId="0" borderId="0" xfId="0" applyFill="1" applyBorder="1" applyProtection="1">
      <protection hidden="1"/>
    </xf>
    <xf numFmtId="0" fontId="4" fillId="3" borderId="14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9" fillId="2" borderId="16" xfId="0" applyFont="1" applyFill="1" applyBorder="1" applyAlignment="1" applyProtection="1">
      <alignment horizontal="center" vertical="center"/>
      <protection hidden="1"/>
    </xf>
    <xf numFmtId="0" fontId="9" fillId="2" borderId="17" xfId="0" applyFont="1" applyFill="1" applyBorder="1" applyAlignment="1" applyProtection="1">
      <alignment horizontal="center" vertical="center"/>
      <protection hidden="1"/>
    </xf>
    <xf numFmtId="0" fontId="9" fillId="2" borderId="18" xfId="0" applyFont="1" applyFill="1" applyBorder="1" applyAlignment="1" applyProtection="1">
      <alignment horizontal="center" vertical="center"/>
      <protection hidden="1"/>
    </xf>
    <xf numFmtId="0" fontId="4" fillId="3" borderId="67" xfId="0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18" xfId="0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 applyProtection="1">
      <alignment horizontal="center" vertical="center"/>
      <protection hidden="1"/>
    </xf>
    <xf numFmtId="0" fontId="4" fillId="3" borderId="39" xfId="0" applyFont="1" applyFill="1" applyBorder="1" applyAlignment="1" applyProtection="1">
      <alignment horizontal="center" vertical="center"/>
      <protection hidden="1"/>
    </xf>
    <xf numFmtId="0" fontId="4" fillId="3" borderId="20" xfId="0" applyFont="1" applyFill="1" applyBorder="1" applyAlignment="1" applyProtection="1">
      <alignment horizontal="center" vertical="center"/>
      <protection hidden="1"/>
    </xf>
    <xf numFmtId="0" fontId="4" fillId="3" borderId="38" xfId="0" applyFont="1" applyFill="1" applyBorder="1" applyAlignment="1" applyProtection="1">
      <alignment horizontal="center"/>
      <protection hidden="1"/>
    </xf>
    <xf numFmtId="0" fontId="4" fillId="3" borderId="39" xfId="0" applyFont="1" applyFill="1" applyBorder="1" applyAlignment="1" applyProtection="1">
      <alignment horizontal="center"/>
      <protection hidden="1"/>
    </xf>
    <xf numFmtId="0" fontId="4" fillId="3" borderId="21" xfId="0" applyFont="1" applyFill="1" applyBorder="1" applyAlignment="1" applyProtection="1">
      <alignment horizontal="center"/>
      <protection hidden="1"/>
    </xf>
    <xf numFmtId="0" fontId="4" fillId="3" borderId="22" xfId="0" applyFont="1" applyFill="1" applyBorder="1" applyAlignment="1" applyProtection="1">
      <alignment horizontal="center"/>
      <protection hidden="1"/>
    </xf>
    <xf numFmtId="0" fontId="4" fillId="3" borderId="61" xfId="0" applyFont="1" applyFill="1" applyBorder="1" applyAlignment="1" applyProtection="1">
      <alignment horizontal="center" vertical="center"/>
      <protection hidden="1"/>
    </xf>
    <xf numFmtId="0" fontId="4" fillId="3" borderId="62" xfId="0" applyFont="1" applyFill="1" applyBorder="1" applyAlignment="1" applyProtection="1">
      <alignment horizontal="center" vertical="center"/>
      <protection hidden="1"/>
    </xf>
    <xf numFmtId="0" fontId="4" fillId="3" borderId="63" xfId="0" applyFont="1" applyFill="1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protection hidden="1"/>
    </xf>
    <xf numFmtId="0" fontId="0" fillId="0" borderId="17" xfId="0" applyBorder="1" applyAlignment="1" applyProtection="1">
      <protection hidden="1"/>
    </xf>
    <xf numFmtId="0" fontId="0" fillId="0" borderId="24" xfId="0" applyBorder="1" applyAlignment="1" applyProtection="1">
      <protection hidden="1"/>
    </xf>
    <xf numFmtId="0" fontId="4" fillId="3" borderId="56" xfId="0" applyFont="1" applyFill="1" applyBorder="1" applyAlignment="1" applyProtection="1">
      <alignment horizontal="center"/>
      <protection hidden="1"/>
    </xf>
    <xf numFmtId="0" fontId="4" fillId="3" borderId="49" xfId="0" applyFont="1" applyFill="1" applyBorder="1" applyAlignment="1" applyProtection="1">
      <alignment horizontal="center"/>
      <protection hidden="1"/>
    </xf>
    <xf numFmtId="0" fontId="4" fillId="3" borderId="40" xfId="0" applyFont="1" applyFill="1" applyBorder="1" applyAlignment="1" applyProtection="1">
      <alignment horizontal="center"/>
      <protection hidden="1"/>
    </xf>
    <xf numFmtId="0" fontId="4" fillId="3" borderId="27" xfId="0" applyFont="1" applyFill="1" applyBorder="1" applyAlignment="1" applyProtection="1">
      <alignment horizontal="center"/>
      <protection hidden="1"/>
    </xf>
    <xf numFmtId="1" fontId="0" fillId="5" borderId="57" xfId="0" applyNumberFormat="1" applyFont="1" applyFill="1" applyBorder="1" applyAlignment="1" applyProtection="1">
      <alignment horizontal="right"/>
      <protection hidden="1"/>
    </xf>
    <xf numFmtId="1" fontId="0" fillId="5" borderId="26" xfId="0" applyNumberFormat="1" applyFont="1" applyFill="1" applyBorder="1" applyAlignment="1" applyProtection="1">
      <alignment horizontal="right"/>
      <protection hidden="1"/>
    </xf>
    <xf numFmtId="1" fontId="0" fillId="5" borderId="58" xfId="0" applyNumberFormat="1" applyFont="1" applyFill="1" applyBorder="1" applyAlignment="1" applyProtection="1">
      <alignment horizontal="right"/>
      <protection hidden="1"/>
    </xf>
    <xf numFmtId="0" fontId="0" fillId="0" borderId="42" xfId="0" applyBorder="1" applyAlignment="1" applyProtection="1">
      <protection hidden="1"/>
    </xf>
    <xf numFmtId="0" fontId="0" fillId="0" borderId="41" xfId="0" applyBorder="1" applyAlignment="1" applyProtection="1">
      <protection hidden="1"/>
    </xf>
    <xf numFmtId="0" fontId="0" fillId="0" borderId="43" xfId="0" applyBorder="1" applyAlignment="1" applyProtection="1">
      <protection hidden="1"/>
    </xf>
    <xf numFmtId="0" fontId="4" fillId="3" borderId="42" xfId="0" applyFont="1" applyFill="1" applyBorder="1" applyAlignment="1" applyProtection="1">
      <alignment horizontal="center"/>
      <protection hidden="1"/>
    </xf>
    <xf numFmtId="0" fontId="4" fillId="3" borderId="30" xfId="0" applyFont="1" applyFill="1" applyBorder="1" applyAlignment="1" applyProtection="1">
      <alignment horizontal="center"/>
      <protection hidden="1"/>
    </xf>
    <xf numFmtId="0" fontId="4" fillId="3" borderId="32" xfId="0" applyFont="1" applyFill="1" applyBorder="1" applyAlignment="1" applyProtection="1">
      <alignment horizontal="center"/>
      <protection hidden="1"/>
    </xf>
    <xf numFmtId="165" fontId="0" fillId="5" borderId="59" xfId="0" applyNumberFormat="1" applyFont="1" applyFill="1" applyBorder="1" applyAlignment="1" applyProtection="1">
      <alignment horizontal="center"/>
      <protection hidden="1"/>
    </xf>
    <xf numFmtId="166" fontId="0" fillId="0" borderId="41" xfId="0" applyNumberFormat="1" applyFont="1" applyFill="1" applyBorder="1" applyAlignment="1" applyProtection="1">
      <alignment horizontal="center"/>
      <protection hidden="1"/>
    </xf>
    <xf numFmtId="166" fontId="0" fillId="0" borderId="60" xfId="0" applyNumberFormat="1" applyFont="1" applyFill="1" applyBorder="1" applyAlignment="1" applyProtection="1">
      <alignment horizontal="center"/>
      <protection hidden="1"/>
    </xf>
    <xf numFmtId="0" fontId="0" fillId="0" borderId="38" xfId="0" applyBorder="1" applyAlignment="1" applyProtection="1">
      <protection hidden="1"/>
    </xf>
    <xf numFmtId="0" fontId="0" fillId="0" borderId="39" xfId="0" applyBorder="1" applyAlignment="1" applyProtection="1">
      <protection hidden="1"/>
    </xf>
    <xf numFmtId="0" fontId="0" fillId="0" borderId="71" xfId="0" applyBorder="1" applyAlignment="1" applyProtection="1">
      <protection hidden="1"/>
    </xf>
    <xf numFmtId="0" fontId="4" fillId="2" borderId="39" xfId="0" applyFont="1" applyFill="1" applyBorder="1" applyAlignment="1" applyProtection="1">
      <alignment horizontal="center"/>
      <protection hidden="1"/>
    </xf>
    <xf numFmtId="0" fontId="4" fillId="2" borderId="21" xfId="0" applyFont="1" applyFill="1" applyBorder="1" applyAlignment="1" applyProtection="1">
      <alignment horizontal="center"/>
      <protection hidden="1"/>
    </xf>
    <xf numFmtId="166" fontId="0" fillId="0" borderId="72" xfId="0" applyNumberFormat="1" applyFont="1" applyFill="1" applyBorder="1" applyAlignment="1" applyProtection="1">
      <alignment horizontal="center"/>
      <protection hidden="1"/>
    </xf>
    <xf numFmtId="166" fontId="0" fillId="0" borderId="39" xfId="0" applyNumberFormat="1" applyFont="1" applyFill="1" applyBorder="1" applyAlignment="1" applyProtection="1">
      <alignment horizontal="center"/>
      <protection hidden="1"/>
    </xf>
    <xf numFmtId="166" fontId="0" fillId="0" borderId="73" xfId="0" applyNumberFormat="1" applyFont="1" applyFill="1" applyBorder="1" applyAlignment="1" applyProtection="1">
      <alignment horizontal="center"/>
      <protection hidden="1"/>
    </xf>
    <xf numFmtId="0" fontId="4" fillId="4" borderId="33" xfId="0" applyFont="1" applyFill="1" applyBorder="1" applyAlignment="1" applyProtection="1">
      <alignment horizontal="left"/>
      <protection hidden="1"/>
    </xf>
    <xf numFmtId="0" fontId="4" fillId="4" borderId="9" xfId="0" applyFont="1" applyFill="1" applyBorder="1" applyAlignment="1" applyProtection="1">
      <alignment horizontal="left"/>
      <protection hidden="1"/>
    </xf>
    <xf numFmtId="0" fontId="4" fillId="4" borderId="34" xfId="0" applyFont="1" applyFill="1" applyBorder="1" applyAlignment="1" applyProtection="1">
      <alignment horizontal="left"/>
      <protection hidden="1"/>
    </xf>
    <xf numFmtId="0" fontId="9" fillId="4" borderId="33" xfId="0" applyFont="1" applyFill="1" applyBorder="1" applyAlignment="1" applyProtection="1">
      <alignment horizontal="center"/>
      <protection hidden="1"/>
    </xf>
    <xf numFmtId="0" fontId="9" fillId="4" borderId="36" xfId="0" applyFont="1" applyFill="1" applyBorder="1" applyAlignment="1" applyProtection="1">
      <alignment horizontal="center"/>
      <protection hidden="1"/>
    </xf>
    <xf numFmtId="0" fontId="9" fillId="4" borderId="9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4" fillId="4" borderId="37" xfId="0" applyFont="1" applyFill="1" applyBorder="1" applyAlignment="1" applyProtection="1">
      <alignment horizontal="center"/>
      <protection hidden="1"/>
    </xf>
    <xf numFmtId="2" fontId="4" fillId="4" borderId="68" xfId="0" applyNumberFormat="1" applyFont="1" applyFill="1" applyBorder="1" applyAlignment="1" applyProtection="1">
      <alignment horizontal="center"/>
      <protection hidden="1"/>
    </xf>
    <xf numFmtId="2" fontId="4" fillId="4" borderId="69" xfId="0" applyNumberFormat="1" applyFont="1" applyFill="1" applyBorder="1" applyAlignment="1" applyProtection="1">
      <alignment horizontal="center"/>
      <protection hidden="1"/>
    </xf>
    <xf numFmtId="2" fontId="4" fillId="4" borderId="70" xfId="0" applyNumberFormat="1" applyFont="1" applyFill="1" applyBorder="1" applyAlignment="1" applyProtection="1">
      <alignment horizontal="center"/>
      <protection hidden="1"/>
    </xf>
  </cellXfs>
  <cellStyles count="8">
    <cellStyle name="Normal" xfId="0" builtinId="0"/>
    <cellStyle name="Text explicativ" xfId="3" builtinId="53"/>
    <cellStyle name="Titlu" xfId="1" builtinId="15"/>
    <cellStyle name="Titlu 1" xfId="2" builtinId="16"/>
    <cellStyle name="Titlu 2" xfId="5" builtinId="17"/>
    <cellStyle name="Titlu 3" xfId="7" builtinId="18"/>
    <cellStyle name="Titlu 4" xfId="6" builtinId="19"/>
    <cellStyle name="Verificare celulă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00000"/>
  </sheetPr>
  <dimension ref="A1:O70"/>
  <sheetViews>
    <sheetView tabSelected="1" workbookViewId="0"/>
  </sheetViews>
  <sheetFormatPr defaultRowHeight="15" x14ac:dyDescent="0.25"/>
  <cols>
    <col min="1" max="16384" width="9.140625" style="39"/>
  </cols>
  <sheetData>
    <row r="1" spans="1:15" ht="23.25" x14ac:dyDescent="0.35">
      <c r="A1" s="38" t="s">
        <v>0</v>
      </c>
    </row>
    <row r="2" spans="1:15" x14ac:dyDescent="0.25">
      <c r="A2" s="3" t="s">
        <v>1</v>
      </c>
    </row>
    <row r="3" spans="1:15" ht="23.25" x14ac:dyDescent="0.35">
      <c r="A3" s="40" t="s">
        <v>45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5" spans="1:15" ht="20.25" thickBot="1" x14ac:dyDescent="0.35">
      <c r="A5" s="41" t="s">
        <v>46</v>
      </c>
      <c r="B5" s="41"/>
      <c r="C5" s="42"/>
    </row>
    <row r="6" spans="1:15" ht="15.75" thickTop="1" x14ac:dyDescent="0.25"/>
    <row r="7" spans="1:15" x14ac:dyDescent="0.25">
      <c r="B7" s="43" t="s">
        <v>47</v>
      </c>
    </row>
    <row r="9" spans="1:15" x14ac:dyDescent="0.25">
      <c r="B9" s="39" t="s">
        <v>50</v>
      </c>
    </row>
    <row r="10" spans="1:15" x14ac:dyDescent="0.25">
      <c r="B10" s="39" t="s">
        <v>49</v>
      </c>
    </row>
    <row r="12" spans="1:15" ht="20.25" thickBot="1" x14ac:dyDescent="0.35">
      <c r="A12" s="41" t="s">
        <v>48</v>
      </c>
      <c r="B12" s="41"/>
      <c r="C12" s="41"/>
    </row>
    <row r="13" spans="1:15" ht="15.75" thickTop="1" x14ac:dyDescent="0.25"/>
    <row r="14" spans="1:15" x14ac:dyDescent="0.25">
      <c r="B14" s="44" t="s">
        <v>51</v>
      </c>
      <c r="D14" s="45" t="s">
        <v>52</v>
      </c>
      <c r="E14" s="39" t="s">
        <v>85</v>
      </c>
    </row>
    <row r="15" spans="1:15" x14ac:dyDescent="0.25">
      <c r="D15" s="46" t="s">
        <v>89</v>
      </c>
    </row>
    <row r="16" spans="1:15" x14ac:dyDescent="0.25">
      <c r="D16" s="45" t="s">
        <v>90</v>
      </c>
    </row>
    <row r="18" spans="2:9" ht="18" thickBot="1" x14ac:dyDescent="0.35">
      <c r="B18" s="47" t="s">
        <v>58</v>
      </c>
      <c r="C18" s="47"/>
      <c r="D18" s="47"/>
      <c r="E18" s="47"/>
      <c r="F18" s="48"/>
    </row>
    <row r="19" spans="2:9" ht="16.5" thickTop="1" thickBot="1" x14ac:dyDescent="0.3"/>
    <row r="20" spans="2:9" ht="15.75" thickBot="1" x14ac:dyDescent="0.3">
      <c r="B20" s="49" t="s">
        <v>2</v>
      </c>
      <c r="C20" s="50" t="s">
        <v>3</v>
      </c>
      <c r="D20" s="51" t="s">
        <v>53</v>
      </c>
      <c r="E20" s="51"/>
      <c r="F20" s="52"/>
    </row>
    <row r="22" spans="2:9" x14ac:dyDescent="0.25">
      <c r="B22" s="39" t="s">
        <v>54</v>
      </c>
    </row>
    <row r="23" spans="2:9" x14ac:dyDescent="0.25">
      <c r="C23" s="45" t="s">
        <v>52</v>
      </c>
      <c r="D23" s="45" t="s">
        <v>90</v>
      </c>
      <c r="E23" s="39" t="s">
        <v>55</v>
      </c>
    </row>
    <row r="24" spans="2:9" x14ac:dyDescent="0.25">
      <c r="C24" s="45" t="s">
        <v>4</v>
      </c>
      <c r="E24" s="39" t="s">
        <v>84</v>
      </c>
    </row>
    <row r="25" spans="2:9" x14ac:dyDescent="0.25">
      <c r="C25" s="45" t="s">
        <v>15</v>
      </c>
      <c r="E25" s="39" t="s">
        <v>56</v>
      </c>
    </row>
    <row r="27" spans="2:9" ht="18" thickBot="1" x14ac:dyDescent="0.35">
      <c r="B27" s="47" t="s">
        <v>57</v>
      </c>
      <c r="C27" s="47"/>
      <c r="D27" s="47"/>
      <c r="E27" s="47"/>
    </row>
    <row r="28" spans="2:9" ht="16.5" thickTop="1" thickBot="1" x14ac:dyDescent="0.3"/>
    <row r="29" spans="2:9" x14ac:dyDescent="0.25">
      <c r="B29" s="53"/>
      <c r="C29" s="54"/>
      <c r="D29" s="54"/>
      <c r="E29" s="54"/>
      <c r="F29" s="54"/>
      <c r="G29" s="54"/>
      <c r="H29" s="54"/>
      <c r="I29" s="55" t="s">
        <v>30</v>
      </c>
    </row>
    <row r="30" spans="2:9" ht="15.75" thickBot="1" x14ac:dyDescent="0.3">
      <c r="B30" s="56" t="s">
        <v>2</v>
      </c>
      <c r="C30" s="57" t="s">
        <v>3</v>
      </c>
      <c r="D30" s="58" t="s">
        <v>59</v>
      </c>
      <c r="E30" s="58"/>
      <c r="F30" s="58"/>
      <c r="G30" s="58"/>
      <c r="H30" s="58"/>
      <c r="I30" s="59"/>
    </row>
    <row r="32" spans="2:9" x14ac:dyDescent="0.25">
      <c r="B32" s="39" t="s">
        <v>54</v>
      </c>
    </row>
    <row r="33" spans="2:12" x14ac:dyDescent="0.25">
      <c r="C33" s="45" t="s">
        <v>52</v>
      </c>
      <c r="D33" s="45" t="s">
        <v>90</v>
      </c>
      <c r="E33" s="39" t="s">
        <v>55</v>
      </c>
    </row>
    <row r="34" spans="2:12" x14ac:dyDescent="0.25">
      <c r="C34" s="45" t="s">
        <v>5</v>
      </c>
      <c r="E34" s="39" t="s">
        <v>83</v>
      </c>
    </row>
    <row r="35" spans="2:12" x14ac:dyDescent="0.25">
      <c r="C35" s="45" t="s">
        <v>15</v>
      </c>
      <c r="E35" s="39" t="s">
        <v>56</v>
      </c>
    </row>
    <row r="36" spans="2:12" x14ac:dyDescent="0.25">
      <c r="C36" s="45" t="s">
        <v>6</v>
      </c>
      <c r="E36" s="39" t="s">
        <v>60</v>
      </c>
    </row>
    <row r="38" spans="2:12" ht="15.75" thickBot="1" x14ac:dyDescent="0.3">
      <c r="B38" s="60" t="s">
        <v>61</v>
      </c>
      <c r="C38" s="60"/>
      <c r="D38" s="60"/>
      <c r="E38" s="60"/>
      <c r="F38" s="45" t="s">
        <v>62</v>
      </c>
      <c r="G38" s="44" t="s">
        <v>63</v>
      </c>
      <c r="I38" s="39" t="s">
        <v>64</v>
      </c>
    </row>
    <row r="40" spans="2:12" x14ac:dyDescent="0.25">
      <c r="F40" s="61" t="s">
        <v>81</v>
      </c>
      <c r="G40" s="61" t="s">
        <v>82</v>
      </c>
      <c r="H40" s="61"/>
      <c r="I40" s="61"/>
      <c r="J40" s="45" t="s">
        <v>3</v>
      </c>
      <c r="K40" s="61">
        <v>1855.261</v>
      </c>
      <c r="L40" s="61" t="s">
        <v>80</v>
      </c>
    </row>
    <row r="42" spans="2:12" ht="15.75" thickBot="1" x14ac:dyDescent="0.3">
      <c r="B42" s="60" t="s">
        <v>65</v>
      </c>
      <c r="C42" s="60"/>
      <c r="D42" s="60"/>
      <c r="E42" s="60"/>
      <c r="F42" s="60"/>
      <c r="G42" s="60"/>
      <c r="H42" s="60"/>
    </row>
    <row r="43" spans="2:12" ht="15.75" thickBot="1" x14ac:dyDescent="0.3"/>
    <row r="44" spans="2:12" x14ac:dyDescent="0.25">
      <c r="B44" s="53"/>
      <c r="C44" s="54"/>
      <c r="D44" s="54"/>
      <c r="E44" s="54"/>
      <c r="F44" s="54"/>
      <c r="G44" s="54"/>
      <c r="H44" s="54"/>
      <c r="I44" s="54"/>
      <c r="J44" s="55" t="s">
        <v>30</v>
      </c>
    </row>
    <row r="45" spans="2:12" ht="15.75" thickBot="1" x14ac:dyDescent="0.3">
      <c r="B45" s="56" t="s">
        <v>2</v>
      </c>
      <c r="C45" s="57" t="s">
        <v>3</v>
      </c>
      <c r="D45" s="58" t="s">
        <v>66</v>
      </c>
      <c r="E45" s="58"/>
      <c r="F45" s="58"/>
      <c r="G45" s="58"/>
      <c r="H45" s="58"/>
      <c r="I45" s="58"/>
      <c r="J45" s="59"/>
    </row>
    <row r="47" spans="2:12" x14ac:dyDescent="0.25">
      <c r="B47" s="61" t="s">
        <v>68</v>
      </c>
    </row>
    <row r="48" spans="2:12" ht="15.75" thickBot="1" x14ac:dyDescent="0.3"/>
    <row r="49" spans="2:10" x14ac:dyDescent="0.25">
      <c r="B49" s="53"/>
      <c r="C49" s="54"/>
      <c r="D49" s="54"/>
      <c r="E49" s="54"/>
      <c r="F49" s="54"/>
      <c r="G49" s="54"/>
      <c r="H49" s="54"/>
      <c r="I49" s="54"/>
      <c r="J49" s="55" t="s">
        <v>30</v>
      </c>
    </row>
    <row r="50" spans="2:10" ht="15.75" thickBot="1" x14ac:dyDescent="0.3">
      <c r="B50" s="56" t="s">
        <v>2</v>
      </c>
      <c r="C50" s="57" t="s">
        <v>3</v>
      </c>
      <c r="D50" s="58" t="s">
        <v>67</v>
      </c>
      <c r="E50" s="58"/>
      <c r="F50" s="58"/>
      <c r="G50" s="58"/>
      <c r="H50" s="58"/>
      <c r="I50" s="58"/>
      <c r="J50" s="59"/>
    </row>
    <row r="52" spans="2:10" x14ac:dyDescent="0.25">
      <c r="B52" s="39" t="s">
        <v>54</v>
      </c>
    </row>
    <row r="53" spans="2:10" x14ac:dyDescent="0.25">
      <c r="C53" s="45" t="s">
        <v>52</v>
      </c>
      <c r="D53" s="45" t="s">
        <v>90</v>
      </c>
      <c r="E53" s="39" t="s">
        <v>55</v>
      </c>
    </row>
    <row r="54" spans="2:10" x14ac:dyDescent="0.25">
      <c r="C54" s="45" t="s">
        <v>15</v>
      </c>
      <c r="E54" s="39" t="s">
        <v>56</v>
      </c>
    </row>
    <row r="55" spans="2:10" x14ac:dyDescent="0.25">
      <c r="C55" s="45" t="s">
        <v>6</v>
      </c>
      <c r="E55" s="39" t="s">
        <v>60</v>
      </c>
    </row>
    <row r="56" spans="2:10" ht="15.75" thickBot="1" x14ac:dyDescent="0.3"/>
    <row r="57" spans="2:10" ht="15.75" thickBot="1" x14ac:dyDescent="0.3">
      <c r="B57" s="62" t="s">
        <v>38</v>
      </c>
      <c r="C57" s="50" t="s">
        <v>3</v>
      </c>
      <c r="D57" s="63" t="s">
        <v>69</v>
      </c>
      <c r="E57" s="52"/>
    </row>
    <row r="59" spans="2:10" x14ac:dyDescent="0.25">
      <c r="B59" s="39" t="s">
        <v>86</v>
      </c>
    </row>
    <row r="61" spans="2:10" x14ac:dyDescent="0.25">
      <c r="B61" s="39" t="s">
        <v>70</v>
      </c>
      <c r="E61" s="39" t="s">
        <v>71</v>
      </c>
      <c r="G61" s="46" t="s">
        <v>39</v>
      </c>
      <c r="H61" s="46" t="s">
        <v>3</v>
      </c>
      <c r="I61" s="39" t="s">
        <v>40</v>
      </c>
    </row>
    <row r="62" spans="2:10" x14ac:dyDescent="0.25">
      <c r="E62" s="39" t="s">
        <v>72</v>
      </c>
      <c r="G62" s="46" t="s">
        <v>39</v>
      </c>
      <c r="H62" s="46" t="s">
        <v>3</v>
      </c>
      <c r="I62" s="39" t="s">
        <v>42</v>
      </c>
    </row>
    <row r="63" spans="2:10" x14ac:dyDescent="0.25">
      <c r="E63" s="39" t="s">
        <v>73</v>
      </c>
      <c r="G63" s="46" t="s">
        <v>39</v>
      </c>
      <c r="H63" s="46" t="s">
        <v>3</v>
      </c>
      <c r="I63" s="39" t="s">
        <v>43</v>
      </c>
    </row>
    <row r="64" spans="2:10" x14ac:dyDescent="0.25">
      <c r="E64" s="39" t="s">
        <v>74</v>
      </c>
      <c r="G64" s="46" t="s">
        <v>39</v>
      </c>
      <c r="H64" s="46" t="s">
        <v>3</v>
      </c>
      <c r="I64" s="39" t="s">
        <v>41</v>
      </c>
    </row>
    <row r="65" spans="1:5" x14ac:dyDescent="0.25">
      <c r="E65" s="39" t="s">
        <v>87</v>
      </c>
    </row>
    <row r="66" spans="1:5" ht="15.75" thickBot="1" x14ac:dyDescent="0.3"/>
    <row r="67" spans="1:5" ht="16.5" thickTop="1" thickBot="1" x14ac:dyDescent="0.3">
      <c r="A67" s="64" t="s">
        <v>35</v>
      </c>
      <c r="B67" s="39" t="s">
        <v>76</v>
      </c>
    </row>
    <row r="68" spans="1:5" ht="15.75" thickTop="1" x14ac:dyDescent="0.25">
      <c r="B68" s="39" t="s">
        <v>75</v>
      </c>
    </row>
    <row r="70" spans="1:5" x14ac:dyDescent="0.25">
      <c r="A70" s="3" t="s">
        <v>7</v>
      </c>
    </row>
  </sheetData>
  <sheetProtection algorithmName="SHA-512" hashValue="gENT8WPAGqFw2llvEU3hEMfaQdWGjZV6R+pVNQc0qJSRsHPP3+oJkc5ETSpOWHlW0VJOWfGSg7Fm6hFyD5QFQA==" saltValue="sshBkbtEc9yxinrlnnAm2w==" spinCount="100000" sheet="1" objects="1" scenarios="1"/>
  <mergeCells count="6">
    <mergeCell ref="D57:E57"/>
    <mergeCell ref="A3:O3"/>
    <mergeCell ref="D20:F20"/>
    <mergeCell ref="D30:I30"/>
    <mergeCell ref="D45:J45"/>
    <mergeCell ref="D50:J50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Q16"/>
  <sheetViews>
    <sheetView workbookViewId="0"/>
  </sheetViews>
  <sheetFormatPr defaultRowHeight="15" x14ac:dyDescent="0.25"/>
  <cols>
    <col min="1" max="3" width="6.7109375" style="39" customWidth="1"/>
    <col min="4" max="8" width="11.7109375" style="39" customWidth="1"/>
    <col min="9" max="11" width="7.7109375" style="39" customWidth="1"/>
    <col min="12" max="16384" width="9.140625" style="39"/>
  </cols>
  <sheetData>
    <row r="1" spans="1:17" ht="23.25" x14ac:dyDescent="0.35">
      <c r="A1" s="38" t="s">
        <v>0</v>
      </c>
      <c r="B1" s="38"/>
    </row>
    <row r="2" spans="1:17" x14ac:dyDescent="0.25">
      <c r="A2" s="3" t="s">
        <v>1</v>
      </c>
      <c r="B2" s="3"/>
    </row>
    <row r="4" spans="1:17" ht="20.25" thickBot="1" x14ac:dyDescent="0.35">
      <c r="A4" s="41" t="s">
        <v>51</v>
      </c>
      <c r="B4" s="41"/>
      <c r="C4" s="41"/>
      <c r="D4" s="42"/>
    </row>
    <row r="5" spans="1:17" ht="15.75" thickTop="1" x14ac:dyDescent="0.25"/>
    <row r="6" spans="1:17" x14ac:dyDescent="0.25">
      <c r="A6" s="65" t="s">
        <v>8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7" x14ac:dyDescent="0.25">
      <c r="I7" s="45"/>
      <c r="J7" s="45"/>
      <c r="K7" s="45"/>
    </row>
    <row r="8" spans="1:17" ht="15.75" thickBot="1" x14ac:dyDescent="0.3">
      <c r="A8" s="44" t="s">
        <v>77</v>
      </c>
      <c r="I8" s="66" t="s">
        <v>16</v>
      </c>
      <c r="J8" s="66"/>
      <c r="K8" s="66"/>
      <c r="L8" s="66" t="s">
        <v>37</v>
      </c>
      <c r="M8" s="66"/>
      <c r="N8" s="66"/>
    </row>
    <row r="9" spans="1:17" ht="15.75" thickTop="1" x14ac:dyDescent="0.25">
      <c r="A9" s="67" t="s">
        <v>9</v>
      </c>
      <c r="B9" s="68"/>
      <c r="C9" s="69"/>
      <c r="D9" s="70"/>
      <c r="E9" s="71"/>
      <c r="F9" s="71"/>
      <c r="G9" s="71"/>
      <c r="H9" s="72" t="s">
        <v>30</v>
      </c>
      <c r="I9" s="73" t="s">
        <v>79</v>
      </c>
      <c r="J9" s="74"/>
      <c r="K9" s="75"/>
      <c r="L9" s="73" t="s">
        <v>79</v>
      </c>
      <c r="M9" s="74"/>
      <c r="N9" s="75"/>
      <c r="O9" s="76"/>
      <c r="P9" s="76"/>
      <c r="Q9" s="77"/>
    </row>
    <row r="10" spans="1:17" x14ac:dyDescent="0.25">
      <c r="A10" s="78"/>
      <c r="B10" s="79"/>
      <c r="C10" s="80"/>
      <c r="D10" s="81" t="s">
        <v>78</v>
      </c>
      <c r="E10" s="82"/>
      <c r="F10" s="82"/>
      <c r="G10" s="82"/>
      <c r="H10" s="83"/>
      <c r="I10" s="84"/>
      <c r="J10" s="85"/>
      <c r="K10" s="86"/>
      <c r="L10" s="84"/>
      <c r="M10" s="85"/>
      <c r="N10" s="86"/>
      <c r="O10" s="76"/>
      <c r="P10" s="76"/>
      <c r="Q10" s="77"/>
    </row>
    <row r="11" spans="1:17" ht="15.75" thickBot="1" x14ac:dyDescent="0.3">
      <c r="A11" s="87"/>
      <c r="B11" s="88"/>
      <c r="C11" s="89"/>
      <c r="D11" s="90" t="s">
        <v>10</v>
      </c>
      <c r="E11" s="91"/>
      <c r="F11" s="91"/>
      <c r="G11" s="92"/>
      <c r="H11" s="93" t="s">
        <v>11</v>
      </c>
      <c r="I11" s="94" t="s">
        <v>12</v>
      </c>
      <c r="J11" s="95" t="s">
        <v>13</v>
      </c>
      <c r="K11" s="96" t="s">
        <v>14</v>
      </c>
      <c r="L11" s="94" t="s">
        <v>12</v>
      </c>
      <c r="M11" s="95" t="s">
        <v>13</v>
      </c>
      <c r="N11" s="96" t="s">
        <v>14</v>
      </c>
      <c r="O11" s="76"/>
      <c r="P11" s="76"/>
      <c r="Q11" s="77"/>
    </row>
    <row r="12" spans="1:17" x14ac:dyDescent="0.25">
      <c r="A12" s="97" t="s">
        <v>36</v>
      </c>
      <c r="B12" s="98"/>
      <c r="C12" s="99"/>
      <c r="D12" s="100" t="s">
        <v>15</v>
      </c>
      <c r="E12" s="101"/>
      <c r="F12" s="102"/>
      <c r="G12" s="101"/>
      <c r="H12" s="103"/>
      <c r="I12" s="104">
        <v>49</v>
      </c>
      <c r="J12" s="105">
        <v>57</v>
      </c>
      <c r="K12" s="106">
        <v>0</v>
      </c>
      <c r="L12" s="104"/>
      <c r="M12" s="105"/>
      <c r="N12" s="106"/>
    </row>
    <row r="13" spans="1:17" x14ac:dyDescent="0.25">
      <c r="A13" s="107" t="s">
        <v>24</v>
      </c>
      <c r="B13" s="108"/>
      <c r="C13" s="109"/>
      <c r="D13" s="110" t="s">
        <v>26</v>
      </c>
      <c r="E13" s="111"/>
      <c r="F13" s="112"/>
      <c r="G13" s="111"/>
      <c r="H13" s="103"/>
      <c r="I13" s="113">
        <v>293.46499999999997</v>
      </c>
      <c r="J13" s="114">
        <f>1/I13</f>
        <v>3.407561378699334E-3</v>
      </c>
      <c r="K13" s="115"/>
      <c r="L13" s="113"/>
      <c r="M13" s="114" t="e">
        <f>1/L13</f>
        <v>#DIV/0!</v>
      </c>
      <c r="N13" s="115"/>
    </row>
    <row r="14" spans="1:17" ht="15.75" thickBot="1" x14ac:dyDescent="0.3">
      <c r="A14" s="116" t="s">
        <v>25</v>
      </c>
      <c r="B14" s="117"/>
      <c r="C14" s="118"/>
      <c r="D14" s="90" t="s">
        <v>6</v>
      </c>
      <c r="E14" s="92"/>
      <c r="F14" s="119" t="s">
        <v>44</v>
      </c>
      <c r="G14" s="120"/>
      <c r="H14" s="93"/>
      <c r="I14" s="121">
        <f>SQRT((2*J13)-(J13)^2)</f>
        <v>8.2483400044185043E-2</v>
      </c>
      <c r="J14" s="122"/>
      <c r="K14" s="123"/>
      <c r="L14" s="121" t="e">
        <f>SQRT((2*M13)-(M13)^2)</f>
        <v>#DIV/0!</v>
      </c>
      <c r="M14" s="122"/>
      <c r="N14" s="123"/>
    </row>
    <row r="15" spans="1:17" ht="15.75" thickBot="1" x14ac:dyDescent="0.3">
      <c r="A15" s="124" t="s">
        <v>79</v>
      </c>
      <c r="B15" s="125"/>
      <c r="C15" s="126"/>
      <c r="D15" s="127" t="s">
        <v>91</v>
      </c>
      <c r="E15" s="128"/>
      <c r="F15" s="129"/>
      <c r="G15" s="130"/>
      <c r="H15" s="131" t="s">
        <v>62</v>
      </c>
      <c r="I15" s="132">
        <f>Calculations!G18</f>
        <v>3451.8805779117147</v>
      </c>
      <c r="J15" s="133"/>
      <c r="K15" s="134"/>
      <c r="L15" s="132" t="e">
        <f>Calculations!L18</f>
        <v>#DIV/0!</v>
      </c>
      <c r="M15" s="133"/>
      <c r="N15" s="134"/>
    </row>
    <row r="16" spans="1:17" x14ac:dyDescent="0.25">
      <c r="A16" s="3" t="s">
        <v>7</v>
      </c>
      <c r="B16" s="3"/>
    </row>
  </sheetData>
  <sheetProtection algorithmName="SHA-512" hashValue="HGLgLfQn/7i4Agc3wj2NxvzkxTCHA1pHtZ00Oe+XYErNVBBNhpoalQfJkeU7QkLSfY9iFs7pZjLklHFmNQ1uKQ==" saltValue="5rWxxWVt9LIoiSbgtvu0iA==" spinCount="100000" sheet="1" objects="1" scenarios="1"/>
  <protectedRanges>
    <protectedRange sqref="I12:N12 I13 L13" name="Zonă1"/>
  </protectedRanges>
  <mergeCells count="26">
    <mergeCell ref="L8:N8"/>
    <mergeCell ref="L9:N10"/>
    <mergeCell ref="M13:N13"/>
    <mergeCell ref="L14:N14"/>
    <mergeCell ref="L15:N15"/>
    <mergeCell ref="A14:C14"/>
    <mergeCell ref="D14:E14"/>
    <mergeCell ref="F14:G14"/>
    <mergeCell ref="F15:G15"/>
    <mergeCell ref="I8:K8"/>
    <mergeCell ref="I15:K15"/>
    <mergeCell ref="J13:K13"/>
    <mergeCell ref="I14:K14"/>
    <mergeCell ref="F13:G13"/>
    <mergeCell ref="A15:C15"/>
    <mergeCell ref="D15:E15"/>
    <mergeCell ref="A6:K6"/>
    <mergeCell ref="A9:C11"/>
    <mergeCell ref="A12:C12"/>
    <mergeCell ref="A13:C13"/>
    <mergeCell ref="D13:E13"/>
    <mergeCell ref="D12:E12"/>
    <mergeCell ref="F12:G12"/>
    <mergeCell ref="I9:K10"/>
    <mergeCell ref="D10:H10"/>
    <mergeCell ref="D11:G11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/>
  </sheetViews>
  <sheetFormatPr defaultRowHeight="15" x14ac:dyDescent="0.25"/>
  <cols>
    <col min="2" max="2" width="11.85546875" bestFit="1" customWidth="1"/>
    <col min="6" max="6" width="11" bestFit="1" customWidth="1"/>
    <col min="7" max="7" width="12" bestFit="1" customWidth="1"/>
    <col min="12" max="12" width="12" bestFit="1" customWidth="1"/>
  </cols>
  <sheetData>
    <row r="1" spans="1:12" ht="23.25" x14ac:dyDescent="0.35">
      <c r="A1" s="1" t="s">
        <v>0</v>
      </c>
    </row>
    <row r="2" spans="1:12" x14ac:dyDescent="0.25">
      <c r="A2" s="2" t="s">
        <v>1</v>
      </c>
    </row>
    <row r="4" spans="1:12" ht="20.25" thickBot="1" x14ac:dyDescent="0.35">
      <c r="A4" s="4" t="s">
        <v>31</v>
      </c>
      <c r="B4" s="4"/>
      <c r="C4" s="5"/>
    </row>
    <row r="5" spans="1:12" ht="15.75" thickTop="1" x14ac:dyDescent="0.25"/>
    <row r="6" spans="1:12" ht="15.75" thickBot="1" x14ac:dyDescent="0.3">
      <c r="B6" s="23"/>
      <c r="C6" s="37" t="s">
        <v>16</v>
      </c>
      <c r="D6" s="37"/>
      <c r="E6" s="37"/>
      <c r="F6" s="37"/>
      <c r="G6" s="37"/>
      <c r="H6" s="37" t="s">
        <v>37</v>
      </c>
      <c r="I6" s="37"/>
      <c r="J6" s="37"/>
      <c r="K6" s="37"/>
      <c r="L6" s="37"/>
    </row>
    <row r="7" spans="1:12" ht="15.75" thickBot="1" x14ac:dyDescent="0.3">
      <c r="B7" s="31" t="s">
        <v>88</v>
      </c>
      <c r="C7" s="6" t="s">
        <v>17</v>
      </c>
      <c r="D7" s="7" t="s">
        <v>18</v>
      </c>
      <c r="E7" s="7" t="s">
        <v>22</v>
      </c>
      <c r="F7" s="7" t="s">
        <v>19</v>
      </c>
      <c r="G7" s="8" t="s">
        <v>32</v>
      </c>
      <c r="H7" s="6" t="s">
        <v>17</v>
      </c>
      <c r="I7" s="7" t="s">
        <v>18</v>
      </c>
      <c r="J7" s="7" t="s">
        <v>22</v>
      </c>
      <c r="K7" s="7" t="s">
        <v>19</v>
      </c>
      <c r="L7" s="8" t="s">
        <v>32</v>
      </c>
    </row>
    <row r="8" spans="1:12" x14ac:dyDescent="0.25">
      <c r="B8" s="32" t="s">
        <v>20</v>
      </c>
      <c r="C8" s="21">
        <f>'Meridional Parts'!I12</f>
        <v>49</v>
      </c>
      <c r="D8" s="19">
        <f>'Meridional Parts'!J12/60</f>
        <v>0.95</v>
      </c>
      <c r="E8" s="19">
        <f>'Meridional Parts'!K12/3600</f>
        <v>0</v>
      </c>
      <c r="F8" s="19">
        <f>SUM(C8:E8)</f>
        <v>49.95</v>
      </c>
      <c r="G8" s="20">
        <f>F8</f>
        <v>49.95</v>
      </c>
      <c r="H8" s="21">
        <f>'Meridional Parts'!L12</f>
        <v>0</v>
      </c>
      <c r="I8" s="19">
        <f>'Meridional Parts'!M12/60</f>
        <v>0</v>
      </c>
      <c r="J8" s="19">
        <f>'Meridional Parts'!N12/3600</f>
        <v>0</v>
      </c>
      <c r="K8" s="19">
        <f>SUM(H8:J8)</f>
        <v>0</v>
      </c>
      <c r="L8" s="20">
        <f>K8</f>
        <v>0</v>
      </c>
    </row>
    <row r="9" spans="1:12" x14ac:dyDescent="0.25">
      <c r="B9" s="33" t="s">
        <v>21</v>
      </c>
      <c r="C9" s="9"/>
      <c r="D9" s="10"/>
      <c r="E9" s="10"/>
      <c r="F9" s="10"/>
      <c r="G9" s="11">
        <f>RADIANS(G8)</f>
        <v>0.87179196137116766</v>
      </c>
      <c r="H9" s="9"/>
      <c r="I9" s="10"/>
      <c r="J9" s="10"/>
      <c r="K9" s="10"/>
      <c r="L9" s="11">
        <f>RADIANS(L8)</f>
        <v>0</v>
      </c>
    </row>
    <row r="10" spans="1:12" x14ac:dyDescent="0.25">
      <c r="B10" s="34" t="s">
        <v>27</v>
      </c>
      <c r="C10" s="9"/>
      <c r="D10" s="10"/>
      <c r="E10" s="10"/>
      <c r="F10" s="10"/>
      <c r="G10" s="11">
        <f>SIN(G9)</f>
        <v>0.76548321349308812</v>
      </c>
      <c r="H10" s="9"/>
      <c r="I10" s="10"/>
      <c r="J10" s="10"/>
      <c r="K10" s="10"/>
      <c r="L10" s="11">
        <f>SIN(L9)</f>
        <v>0</v>
      </c>
    </row>
    <row r="11" spans="1:12" x14ac:dyDescent="0.25">
      <c r="B11" s="35" t="s">
        <v>28</v>
      </c>
      <c r="C11" s="9"/>
      <c r="D11" s="10"/>
      <c r="E11" s="10"/>
      <c r="F11" s="10"/>
      <c r="G11" s="22">
        <f>'Meridional Parts'!I14</f>
        <v>8.2483400044185043E-2</v>
      </c>
      <c r="H11" s="9"/>
      <c r="I11" s="10"/>
      <c r="J11" s="10"/>
      <c r="K11" s="10"/>
      <c r="L11" s="22" t="e">
        <f>'Meridional Parts'!L14:N14</f>
        <v>#DIV/0!</v>
      </c>
    </row>
    <row r="12" spans="1:12" x14ac:dyDescent="0.25">
      <c r="B12" s="35" t="s">
        <v>29</v>
      </c>
      <c r="C12" s="12"/>
      <c r="D12" s="13"/>
      <c r="E12" s="13"/>
      <c r="F12" s="13"/>
      <c r="G12" s="14">
        <f>(45+(G8/2))</f>
        <v>69.974999999999994</v>
      </c>
      <c r="H12" s="12"/>
      <c r="I12" s="13"/>
      <c r="J12" s="13"/>
      <c r="K12" s="13"/>
      <c r="L12" s="14">
        <f>(45+(L8/2))</f>
        <v>45</v>
      </c>
    </row>
    <row r="13" spans="1:12" x14ac:dyDescent="0.25">
      <c r="B13" s="35" t="s">
        <v>21</v>
      </c>
      <c r="C13" s="18"/>
      <c r="D13" s="10"/>
      <c r="E13" s="10"/>
      <c r="F13" s="10"/>
      <c r="G13" s="11">
        <f>RADIANS(G12)</f>
        <v>1.2212941440830321</v>
      </c>
      <c r="H13" s="18"/>
      <c r="I13" s="10"/>
      <c r="J13" s="10"/>
      <c r="K13" s="10"/>
      <c r="L13" s="11">
        <f>RADIANS(L12)</f>
        <v>0.78539816339744828</v>
      </c>
    </row>
    <row r="14" spans="1:12" x14ac:dyDescent="0.25">
      <c r="B14" s="36" t="s">
        <v>23</v>
      </c>
      <c r="C14" s="18"/>
      <c r="D14" s="10"/>
      <c r="E14" s="10"/>
      <c r="F14" s="10"/>
      <c r="G14" s="11">
        <f>TAN(G13)</f>
        <v>2.7437518410427919</v>
      </c>
      <c r="H14" s="18"/>
      <c r="I14" s="10"/>
      <c r="J14" s="10"/>
      <c r="K14" s="10"/>
      <c r="L14" s="30">
        <f>TAN(L13)</f>
        <v>0.99999999999999989</v>
      </c>
    </row>
    <row r="15" spans="1:12" x14ac:dyDescent="0.25">
      <c r="B15" s="35" t="s">
        <v>33</v>
      </c>
      <c r="C15" s="18"/>
      <c r="D15" s="10"/>
      <c r="E15" s="10"/>
      <c r="F15" s="10"/>
      <c r="G15" s="11">
        <f>(1-(G11*G10))</f>
        <v>0.93686034187434131</v>
      </c>
      <c r="H15" s="18"/>
      <c r="I15" s="10"/>
      <c r="J15" s="10"/>
      <c r="K15" s="10"/>
      <c r="L15" s="11" t="e">
        <f>(1-(L11*L10))</f>
        <v>#DIV/0!</v>
      </c>
    </row>
    <row r="16" spans="1:12" x14ac:dyDescent="0.25">
      <c r="B16" s="36" t="s">
        <v>34</v>
      </c>
      <c r="C16" s="15"/>
      <c r="D16" s="16"/>
      <c r="E16" s="16"/>
      <c r="F16" s="16"/>
      <c r="G16" s="24">
        <f>(1+(G11*G10))</f>
        <v>1.0631396581256587</v>
      </c>
      <c r="H16" s="15"/>
      <c r="I16" s="16"/>
      <c r="J16" s="16"/>
      <c r="K16" s="16"/>
      <c r="L16" s="24" t="e">
        <f>(1+(L11*L10))</f>
        <v>#DIV/0!</v>
      </c>
    </row>
    <row r="17" spans="1:12" ht="15.75" thickBot="1" x14ac:dyDescent="0.3">
      <c r="B17" s="36" t="s">
        <v>30</v>
      </c>
      <c r="C17" s="9"/>
      <c r="D17" s="17"/>
      <c r="E17" s="17"/>
      <c r="F17" s="17"/>
      <c r="G17" s="25">
        <f>(G11/2)</f>
        <v>4.1241700022092521E-2</v>
      </c>
      <c r="H17" s="9"/>
      <c r="I17" s="17"/>
      <c r="J17" s="17"/>
      <c r="K17" s="17"/>
      <c r="L17" s="25" t="e">
        <f>(L11/2)</f>
        <v>#DIV/0!</v>
      </c>
    </row>
    <row r="18" spans="1:12" ht="15.75" thickBot="1" x14ac:dyDescent="0.3">
      <c r="B18" s="26" t="s">
        <v>92</v>
      </c>
      <c r="C18" s="27"/>
      <c r="D18" s="28"/>
      <c r="E18" s="28"/>
      <c r="F18" s="28"/>
      <c r="G18" s="29">
        <f>(7915.704468)*LOG((G14)*((G15/G16)^G17))</f>
        <v>3451.8805779117147</v>
      </c>
      <c r="H18" s="27"/>
      <c r="I18" s="28"/>
      <c r="J18" s="28"/>
      <c r="K18" s="28"/>
      <c r="L18" s="29" t="e">
        <f>(7915.704468)*LOG((L14)*((L15/L16)^L17))</f>
        <v>#DIV/0!</v>
      </c>
    </row>
    <row r="20" spans="1:12" x14ac:dyDescent="0.25">
      <c r="A20" s="2" t="s">
        <v>7</v>
      </c>
    </row>
  </sheetData>
  <mergeCells count="2">
    <mergeCell ref="C6:G6"/>
    <mergeCell ref="H6:L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Introduction</vt:lpstr>
      <vt:lpstr>Meridional Parts</vt:lpstr>
      <vt:lpstr>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2017-05-29T15:42:49Z</cp:lastPrinted>
  <dcterms:created xsi:type="dcterms:W3CDTF">2017-05-24T08:23:59Z</dcterms:created>
  <dcterms:modified xsi:type="dcterms:W3CDTF">2017-05-30T15:46:06Z</dcterms:modified>
</cp:coreProperties>
</file>