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+jiRn5Gxfbli9q+Q0l1gGzcrNybsVhSirr4ec80MjQGDRYuZF8fU2Pyy1eVPOYWOKabviKq3DWrIy4eBZJzW8A==" workbookSaltValue="qm0amWnZOAZy4Kec+GXX+A==" workbookSpinCount="100000" lockStructure="1"/>
  <bookViews>
    <workbookView xWindow="0" yWindow="0" windowWidth="20460" windowHeight="7650"/>
  </bookViews>
  <sheets>
    <sheet name="Introduction" sheetId="1" r:id="rId1"/>
    <sheet name="Relationship" sheetId="3" r:id="rId2"/>
    <sheet name="Compass Deviation" sheetId="2" r:id="rId3"/>
    <sheet name="Deviations Tabl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G24" i="3"/>
  <c r="F24" i="3"/>
  <c r="H18" i="3"/>
  <c r="G18" i="3"/>
  <c r="F18" i="3"/>
  <c r="H12" i="3"/>
  <c r="G12" i="3"/>
  <c r="F12" i="3"/>
  <c r="M12" i="2" l="1"/>
  <c r="M14" i="2" s="1"/>
  <c r="B39" i="4" s="1"/>
  <c r="L12" i="2"/>
  <c r="L14" i="2" s="1"/>
  <c r="B34" i="4" s="1"/>
  <c r="K12" i="2"/>
  <c r="K14" i="2" s="1"/>
  <c r="B29" i="4" s="1"/>
  <c r="J12" i="2"/>
  <c r="J14" i="2" s="1"/>
  <c r="B24" i="4" s="1"/>
  <c r="I12" i="2"/>
  <c r="I14" i="2" s="1"/>
  <c r="B19" i="4" s="1"/>
  <c r="H12" i="2"/>
  <c r="H14" i="2" s="1"/>
  <c r="B14" i="4" s="1"/>
  <c r="G12" i="2"/>
  <c r="G14" i="2" s="1"/>
  <c r="B9" i="4" s="1"/>
  <c r="B35" i="4" l="1"/>
  <c r="B36" i="4" s="1"/>
  <c r="B37" i="4" s="1"/>
  <c r="B38" i="4" s="1"/>
  <c r="B30" i="4"/>
  <c r="B31" i="4" s="1"/>
  <c r="B32" i="4" s="1"/>
  <c r="B33" i="4" s="1"/>
  <c r="B25" i="4"/>
  <c r="B26" i="4" s="1"/>
  <c r="B27" i="4" s="1"/>
  <c r="B28" i="4" s="1"/>
  <c r="B20" i="4"/>
  <c r="B21" i="4" s="1"/>
  <c r="B22" i="4" s="1"/>
  <c r="B23" i="4" s="1"/>
  <c r="B15" i="4"/>
  <c r="B16" i="4" s="1"/>
  <c r="B17" i="4" s="1"/>
  <c r="B18" i="4" s="1"/>
  <c r="B10" i="4"/>
  <c r="B11" i="4" s="1"/>
  <c r="B12" i="4" s="1"/>
  <c r="B13" i="4" s="1"/>
  <c r="N12" i="2"/>
  <c r="N14" i="2" s="1"/>
  <c r="B44" i="4" s="1"/>
  <c r="B40" i="4" l="1"/>
  <c r="B41" i="4" s="1"/>
  <c r="B42" i="4" s="1"/>
  <c r="B43" i="4" s="1"/>
  <c r="B45" i="4"/>
  <c r="B46" i="4" s="1"/>
  <c r="B47" i="4" s="1"/>
  <c r="B48" i="4" s="1"/>
</calcChain>
</file>

<file path=xl/comments1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 -</t>
        </r>
        <r>
          <rPr>
            <sz val="9"/>
            <color indexed="81"/>
            <rFont val="Segoe UI"/>
            <family val="2"/>
            <charset val="238"/>
          </rPr>
          <t xml:space="preserve"> Editura Militara, 1959. Bucharest. Page 155, 156.</t>
        </r>
      </text>
    </comment>
    <comment ref="C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 -</t>
        </r>
        <r>
          <rPr>
            <sz val="9"/>
            <color indexed="81"/>
            <rFont val="Segoe UI"/>
            <family val="2"/>
            <charset val="238"/>
          </rPr>
          <t xml:space="preserve"> Editura Militara, 1959. Bucharest. Page 155, 156.</t>
        </r>
      </text>
    </comment>
    <comment ref="C2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 -</t>
        </r>
        <r>
          <rPr>
            <sz val="9"/>
            <color indexed="81"/>
            <rFont val="Segoe UI"/>
            <family val="2"/>
            <charset val="238"/>
          </rPr>
          <t xml:space="preserve"> Editura Militara, 1959. Bucharest. Page 155, 156.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154.</t>
        </r>
      </text>
    </comment>
  </commentList>
</comments>
</file>

<file path=xl/sharedStrings.xml><?xml version="1.0" encoding="utf-8"?>
<sst xmlns="http://schemas.openxmlformats.org/spreadsheetml/2006/main" count="190" uniqueCount="95">
  <si>
    <t>Flag Gaff</t>
  </si>
  <si>
    <t>Maritime Navigation using Excel</t>
  </si>
  <si>
    <t>MB</t>
  </si>
  <si>
    <t>=</t>
  </si>
  <si>
    <t>TB  -  var</t>
  </si>
  <si>
    <t>where:</t>
  </si>
  <si>
    <t>(MB)</t>
  </si>
  <si>
    <t>magnetic bearing</t>
  </si>
  <si>
    <t>(TB)</t>
  </si>
  <si>
    <t>true bearing</t>
  </si>
  <si>
    <t>(var)</t>
  </si>
  <si>
    <t>magnetic variation (declination)</t>
  </si>
  <si>
    <r>
      <t>(</t>
    </r>
    <r>
      <rPr>
        <b/>
        <sz val="11"/>
        <color theme="1"/>
        <rFont val="Calibri"/>
        <family val="2"/>
        <charset val="238"/>
      </rPr>
      <t>∑ CB) / 8</t>
    </r>
  </si>
  <si>
    <t>(CB)</t>
  </si>
  <si>
    <t>compass bearing</t>
  </si>
  <si>
    <t>dev</t>
  </si>
  <si>
    <t>MB  -  CB</t>
  </si>
  <si>
    <t>(dev)</t>
  </si>
  <si>
    <t>compass deviation</t>
  </si>
  <si>
    <t>Distance</t>
  </si>
  <si>
    <t>( 240 * r ) / 1852</t>
  </si>
  <si>
    <t>(Distance)</t>
  </si>
  <si>
    <t>[Nm]</t>
  </si>
  <si>
    <t>( r )</t>
  </si>
  <si>
    <t>[m]</t>
  </si>
  <si>
    <t>60 * r</t>
  </si>
  <si>
    <t>error</t>
  </si>
  <si>
    <t>D  *  error</t>
  </si>
  <si>
    <t>Compass Deviation:</t>
  </si>
  <si>
    <t>(To be filled only in YELLOW cells)</t>
  </si>
  <si>
    <t>N</t>
  </si>
  <si>
    <t>NE</t>
  </si>
  <si>
    <t>E</t>
  </si>
  <si>
    <t>SE</t>
  </si>
  <si>
    <t>S</t>
  </si>
  <si>
    <t>SW</t>
  </si>
  <si>
    <t>W</t>
  </si>
  <si>
    <t>NW</t>
  </si>
  <si>
    <t>Compass Deviation</t>
  </si>
  <si>
    <t>dev = (TB - var) - CB</t>
  </si>
  <si>
    <t>Deviation</t>
  </si>
  <si>
    <t>True Bearing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</si>
  <si>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</si>
  <si>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Magnetic Variation (Declination)</t>
  </si>
  <si>
    <t>Magnetic Bearing</t>
  </si>
  <si>
    <t>Compass Bearing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</si>
  <si>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</si>
  <si>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r>
      <t xml:space="preserve">8 Courses </t>
    </r>
    <r>
      <rPr>
        <b/>
        <sz val="11"/>
        <color theme="1"/>
        <rFont val="Calibri"/>
        <family val="2"/>
        <charset val="238"/>
      </rPr>
      <t>→</t>
    </r>
  </si>
  <si>
    <t>:  1852</t>
  </si>
  <si>
    <t>*  1852</t>
  </si>
  <si>
    <t>(error)</t>
  </si>
  <si>
    <t>Radius</t>
  </si>
  <si>
    <t>Error</t>
  </si>
  <si>
    <t>Dist.=((60*r)/error)/1852</t>
  </si>
  <si>
    <t>(  r  )</t>
  </si>
  <si>
    <t>Example 1</t>
  </si>
  <si>
    <t>Example 2</t>
  </si>
  <si>
    <t>Example 3</t>
  </si>
  <si>
    <t>Dist.</t>
  </si>
  <si>
    <t>Relationship between Distance, Radius &amp; Error:</t>
  </si>
  <si>
    <t>Radius=((Dist.*error)/60)*1852</t>
  </si>
  <si>
    <t>(Dist.)</t>
  </si>
  <si>
    <t>Error=((60*r)/Dist.)/1852</t>
  </si>
  <si>
    <r>
      <t xml:space="preserve">[ </t>
    </r>
    <r>
      <rPr>
        <b/>
        <sz val="11"/>
        <color theme="1"/>
        <rFont val="Calibri"/>
        <family val="2"/>
        <charset val="238"/>
      </rPr>
      <t>°.0]</t>
    </r>
  </si>
  <si>
    <t>TABLE OF COMPASS DEVIATION</t>
  </si>
  <si>
    <t>SHIP:</t>
  </si>
  <si>
    <t>Place of:</t>
  </si>
  <si>
    <t>DATE:</t>
  </si>
  <si>
    <t>Variation:</t>
  </si>
  <si>
    <t>TIME:</t>
  </si>
  <si>
    <t>Compass:</t>
  </si>
  <si>
    <t>Course</t>
  </si>
  <si>
    <t>Full Name &amp; Signature of Surveyor:</t>
  </si>
  <si>
    <t>(Name, Surname, Signature, Stamp)</t>
  </si>
  <si>
    <t>DETERMINING THE COMPASS DEVIATION USING A FARAWAY OBJECT</t>
  </si>
  <si>
    <t>In the absence of a leading line, can use a single object, far enough, to which compass bearings are taken in the 8 (eight) courses.</t>
  </si>
  <si>
    <t>Magnetic Bearing and Compass Deviation:</t>
  </si>
  <si>
    <t>If you know exactly the vessel position:</t>
  </si>
  <si>
    <t>take the true bearing from chart</t>
  </si>
  <si>
    <t>and then converts to magnetic bearing</t>
  </si>
  <si>
    <t>If the vessel position is unknown:</t>
  </si>
  <si>
    <t>averaged compass bearings in the 8 (eight) courses</t>
  </si>
  <si>
    <t>Then calculate:</t>
  </si>
  <si>
    <t>Relationship between Distance, Radius and Error:</t>
  </si>
  <si>
    <t>distance to the object</t>
  </si>
  <si>
    <r>
      <rPr>
        <b/>
        <sz val="11"/>
        <color theme="1"/>
        <rFont val="Calibri"/>
        <family val="2"/>
        <charset val="238"/>
        <scheme val="minor"/>
      </rPr>
      <t>Distance</t>
    </r>
    <r>
      <rPr>
        <sz val="11"/>
        <color theme="1"/>
        <rFont val="Calibri"/>
        <family val="2"/>
        <charset val="238"/>
        <scheme val="minor"/>
      </rPr>
      <t xml:space="preserve"> to the object</t>
    </r>
  </si>
  <si>
    <r>
      <rPr>
        <b/>
        <sz val="11"/>
        <color theme="1"/>
        <rFont val="Calibri"/>
        <family val="2"/>
        <charset val="238"/>
        <scheme val="minor"/>
      </rPr>
      <t>Radius</t>
    </r>
    <r>
      <rPr>
        <sz val="11"/>
        <color theme="1"/>
        <rFont val="Calibri"/>
        <family val="2"/>
        <charset val="238"/>
        <scheme val="minor"/>
      </rPr>
      <t xml:space="preserve"> of gyration</t>
    </r>
  </si>
  <si>
    <r>
      <rPr>
        <b/>
        <sz val="11"/>
        <color theme="1"/>
        <rFont val="Calibri"/>
        <family val="2"/>
        <charset val="238"/>
        <scheme val="minor"/>
      </rPr>
      <t>Error</t>
    </r>
    <r>
      <rPr>
        <sz val="11"/>
        <color theme="1"/>
        <rFont val="Calibri"/>
        <family val="2"/>
        <charset val="238"/>
        <scheme val="minor"/>
      </rPr>
      <t xml:space="preserve"> in determining the deviation</t>
    </r>
  </si>
  <si>
    <t>radius of gyration</t>
  </si>
  <si>
    <t>For the error does not exceed (0 ° .25):</t>
  </si>
  <si>
    <t>For another error:</t>
  </si>
  <si>
    <t>error in determining the deviation</t>
  </si>
  <si>
    <t>Radius of Gyration</t>
  </si>
  <si>
    <t>Distance to the Object</t>
  </si>
  <si>
    <t>Error in determining the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</si>
</sst>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36" xfId="0" applyFont="1" applyFill="1" applyBorder="1" applyProtection="1">
      <protection hidden="1"/>
    </xf>
    <xf numFmtId="0" fontId="4" fillId="3" borderId="37" xfId="0" applyFont="1" applyFill="1" applyBorder="1" applyProtection="1">
      <protection hidden="1"/>
    </xf>
    <xf numFmtId="0" fontId="4" fillId="3" borderId="19" xfId="0" applyFont="1" applyFill="1" applyBorder="1" applyProtection="1">
      <protection hidden="1"/>
    </xf>
    <xf numFmtId="0" fontId="4" fillId="3" borderId="20" xfId="0" applyFont="1" applyFill="1" applyBorder="1" applyProtection="1">
      <protection hidden="1"/>
    </xf>
    <xf numFmtId="0" fontId="4" fillId="3" borderId="25" xfId="0" applyFont="1" applyFill="1" applyBorder="1" applyProtection="1">
      <protection hidden="1"/>
    </xf>
    <xf numFmtId="0" fontId="4" fillId="3" borderId="26" xfId="0" applyFont="1" applyFill="1" applyBorder="1" applyProtection="1">
      <protection hidden="1"/>
    </xf>
    <xf numFmtId="0" fontId="4" fillId="3" borderId="36" xfId="0" applyFont="1" applyFill="1" applyBorder="1" applyAlignment="1" applyProtection="1">
      <alignment horizont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164" fontId="4" fillId="0" borderId="38" xfId="0" applyNumberFormat="1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38" xfId="0" applyBorder="1" applyProtection="1">
      <protection hidden="1"/>
    </xf>
    <xf numFmtId="0" fontId="0" fillId="3" borderId="19" xfId="0" applyFill="1" applyBorder="1" applyProtection="1">
      <protection hidden="1"/>
    </xf>
    <xf numFmtId="164" fontId="0" fillId="0" borderId="22" xfId="0" applyNumberFormat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2" xfId="0" applyBorder="1" applyProtection="1">
      <protection hidden="1"/>
    </xf>
    <xf numFmtId="0" fontId="0" fillId="3" borderId="14" xfId="0" applyFill="1" applyBorder="1" applyProtection="1">
      <protection hidden="1"/>
    </xf>
    <xf numFmtId="0" fontId="4" fillId="3" borderId="14" xfId="0" applyFont="1" applyFill="1" applyBorder="1" applyProtection="1">
      <protection hidden="1"/>
    </xf>
    <xf numFmtId="164" fontId="4" fillId="0" borderId="22" xfId="0" applyNumberFormat="1" applyFont="1" applyBorder="1" applyProtection="1">
      <protection hidden="1"/>
    </xf>
    <xf numFmtId="0" fontId="0" fillId="3" borderId="25" xfId="0" applyFill="1" applyBorder="1" applyProtection="1">
      <protection hidden="1"/>
    </xf>
    <xf numFmtId="164" fontId="0" fillId="0" borderId="28" xfId="0" applyNumberFormat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8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4" fillId="3" borderId="46" xfId="0" applyFont="1" applyFill="1" applyBorder="1" applyAlignment="1" applyProtection="1">
      <alignment horizontal="center"/>
      <protection hidden="1"/>
    </xf>
    <xf numFmtId="0" fontId="4" fillId="3" borderId="47" xfId="0" applyFont="1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3" fillId="0" borderId="5" xfId="3" applyBorder="1" applyAlignment="1" applyProtection="1">
      <alignment horizontal="center"/>
      <protection hidden="1"/>
    </xf>
    <xf numFmtId="0" fontId="0" fillId="4" borderId="37" xfId="0" applyFill="1" applyBorder="1" applyAlignment="1" applyProtection="1">
      <alignment horizontal="left"/>
      <protection hidden="1"/>
    </xf>
    <xf numFmtId="0" fontId="0" fillId="4" borderId="38" xfId="0" applyFill="1" applyBorder="1" applyAlignment="1" applyProtection="1">
      <alignment horizontal="left"/>
      <protection hidden="1"/>
    </xf>
    <xf numFmtId="0" fontId="0" fillId="4" borderId="20" xfId="0" applyFill="1" applyBorder="1" applyAlignment="1" applyProtection="1">
      <alignment horizontal="left"/>
      <protection hidden="1"/>
    </xf>
    <xf numFmtId="0" fontId="0" fillId="4" borderId="26" xfId="0" applyFill="1" applyBorder="1" applyAlignment="1" applyProtection="1">
      <alignment horizontal="left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4" fillId="2" borderId="33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3" fillId="0" borderId="0" xfId="3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4" fillId="3" borderId="42" xfId="0" applyFont="1" applyFill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left"/>
      <protection hidden="1"/>
    </xf>
    <xf numFmtId="0" fontId="4" fillId="0" borderId="15" xfId="0" applyFont="1" applyBorder="1" applyAlignment="1" applyProtection="1">
      <alignment horizontal="left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0" fillId="4" borderId="43" xfId="0" applyFill="1" applyBorder="1" applyProtection="1">
      <protection hidden="1"/>
    </xf>
    <xf numFmtId="0" fontId="4" fillId="0" borderId="19" xfId="0" applyFont="1" applyBorder="1" applyAlignment="1" applyProtection="1">
      <alignment horizontal="left"/>
      <protection hidden="1"/>
    </xf>
    <xf numFmtId="0" fontId="4" fillId="0" borderId="20" xfId="0" applyFont="1" applyBorder="1" applyAlignment="1" applyProtection="1">
      <alignment horizontal="left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0" fillId="4" borderId="44" xfId="0" applyFill="1" applyBorder="1" applyProtection="1">
      <protection hidden="1"/>
    </xf>
    <xf numFmtId="0" fontId="4" fillId="6" borderId="25" xfId="0" applyFont="1" applyFill="1" applyBorder="1" applyAlignment="1" applyProtection="1">
      <alignment horizontal="left"/>
      <protection hidden="1"/>
    </xf>
    <xf numFmtId="0" fontId="4" fillId="6" borderId="26" xfId="0" applyFont="1" applyFill="1" applyBorder="1" applyAlignment="1" applyProtection="1">
      <alignment horizontal="left"/>
      <protection hidden="1"/>
    </xf>
    <xf numFmtId="0" fontId="4" fillId="6" borderId="26" xfId="0" applyFont="1" applyFill="1" applyBorder="1" applyAlignment="1" applyProtection="1">
      <alignment horizontal="center"/>
      <protection hidden="1"/>
    </xf>
    <xf numFmtId="0" fontId="4" fillId="6" borderId="26" xfId="0" applyFont="1" applyFill="1" applyBorder="1" applyAlignment="1" applyProtection="1">
      <alignment horizontal="center"/>
      <protection hidden="1"/>
    </xf>
    <xf numFmtId="0" fontId="4" fillId="6" borderId="27" xfId="0" applyFont="1" applyFill="1" applyBorder="1" applyAlignment="1" applyProtection="1">
      <alignment horizontal="center"/>
      <protection hidden="1"/>
    </xf>
    <xf numFmtId="164" fontId="0" fillId="6" borderId="45" xfId="0" applyNumberFormat="1" applyFill="1" applyBorder="1" applyProtection="1">
      <protection hidden="1"/>
    </xf>
    <xf numFmtId="0" fontId="3" fillId="0" borderId="0" xfId="3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Protection="1">
      <protection hidden="1"/>
    </xf>
    <xf numFmtId="0" fontId="4" fillId="3" borderId="10" xfId="0" applyFont="1" applyFill="1" applyBorder="1" applyProtection="1">
      <protection hidden="1"/>
    </xf>
    <xf numFmtId="0" fontId="4" fillId="3" borderId="12" xfId="0" applyFont="1" applyFill="1" applyBorder="1" applyProtection="1"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164" fontId="0" fillId="4" borderId="18" xfId="0" applyNumberFormat="1" applyFill="1" applyBorder="1" applyProtection="1">
      <protection hidden="1"/>
    </xf>
    <xf numFmtId="164" fontId="0" fillId="4" borderId="15" xfId="0" applyNumberFormat="1" applyFill="1" applyBorder="1" applyProtection="1">
      <protection hidden="1"/>
    </xf>
    <xf numFmtId="164" fontId="0" fillId="4" borderId="17" xfId="0" applyNumberFormat="1" applyFill="1" applyBorder="1" applyProtection="1"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2" borderId="22" xfId="0" applyFont="1" applyFill="1" applyBorder="1" applyAlignment="1" applyProtection="1">
      <alignment horizontal="center"/>
      <protection hidden="1"/>
    </xf>
    <xf numFmtId="164" fontId="0" fillId="4" borderId="23" xfId="0" applyNumberFormat="1" applyFill="1" applyBorder="1" applyProtection="1">
      <protection hidden="1"/>
    </xf>
    <xf numFmtId="0" fontId="4" fillId="5" borderId="19" xfId="0" applyFont="1" applyFill="1" applyBorder="1" applyAlignment="1" applyProtection="1">
      <alignment horizontal="left"/>
      <protection hidden="1"/>
    </xf>
    <xf numFmtId="0" fontId="4" fillId="5" borderId="20" xfId="0" applyFont="1" applyFill="1" applyBorder="1" applyAlignment="1" applyProtection="1">
      <alignment horizontal="left"/>
      <protection hidden="1"/>
    </xf>
    <xf numFmtId="0" fontId="4" fillId="5" borderId="21" xfId="0" applyFont="1" applyFill="1" applyBorder="1" applyAlignment="1" applyProtection="1">
      <alignment horizontal="left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0" fontId="4" fillId="5" borderId="22" xfId="0" applyFon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Protection="1">
      <protection hidden="1"/>
    </xf>
    <xf numFmtId="164" fontId="0" fillId="5" borderId="24" xfId="0" applyNumberFormat="1" applyFill="1" applyBorder="1" applyProtection="1">
      <protection hidden="1"/>
    </xf>
    <xf numFmtId="164" fontId="0" fillId="4" borderId="20" xfId="0" applyNumberFormat="1" applyFill="1" applyBorder="1" applyProtection="1">
      <protection hidden="1"/>
    </xf>
    <xf numFmtId="164" fontId="0" fillId="4" borderId="22" xfId="0" applyNumberFormat="1" applyFill="1" applyBorder="1" applyProtection="1">
      <protection hidden="1"/>
    </xf>
    <xf numFmtId="0" fontId="4" fillId="6" borderId="27" xfId="0" applyFont="1" applyFill="1" applyBorder="1" applyAlignment="1" applyProtection="1">
      <alignment horizontal="left"/>
      <protection hidden="1"/>
    </xf>
    <xf numFmtId="0" fontId="4" fillId="6" borderId="25" xfId="0" applyFont="1" applyFill="1" applyBorder="1" applyAlignment="1" applyProtection="1">
      <alignment horizontal="center"/>
      <protection hidden="1"/>
    </xf>
    <xf numFmtId="0" fontId="4" fillId="6" borderId="28" xfId="0" applyFont="1" applyFill="1" applyBorder="1" applyAlignment="1" applyProtection="1">
      <alignment horizontal="center"/>
      <protection hidden="1"/>
    </xf>
    <xf numFmtId="164" fontId="0" fillId="6" borderId="29" xfId="0" applyNumberFormat="1" applyFill="1" applyBorder="1" applyProtection="1">
      <protection hidden="1"/>
    </xf>
    <xf numFmtId="164" fontId="0" fillId="6" borderId="30" xfId="0" applyNumberFormat="1" applyFill="1" applyBorder="1" applyProtection="1">
      <protection hidden="1"/>
    </xf>
    <xf numFmtId="0" fontId="0" fillId="4" borderId="27" xfId="0" applyFill="1" applyBorder="1" applyAlignment="1" applyProtection="1">
      <alignment horizontal="left"/>
      <protection hidden="1"/>
    </xf>
    <xf numFmtId="0" fontId="0" fillId="4" borderId="41" xfId="0" applyFill="1" applyBorder="1" applyAlignment="1" applyProtection="1">
      <alignment horizontal="left"/>
      <protection hidden="1"/>
    </xf>
    <xf numFmtId="0" fontId="0" fillId="4" borderId="30" xfId="0" applyFill="1" applyBorder="1" applyAlignment="1" applyProtection="1">
      <alignment horizontal="left"/>
      <protection hidden="1"/>
    </xf>
    <xf numFmtId="0" fontId="0" fillId="4" borderId="21" xfId="0" applyFill="1" applyBorder="1" applyAlignment="1" applyProtection="1">
      <alignment horizontal="left"/>
      <protection hidden="1"/>
    </xf>
    <xf numFmtId="0" fontId="0" fillId="4" borderId="40" xfId="0" applyFill="1" applyBorder="1" applyAlignment="1" applyProtection="1">
      <alignment horizontal="left"/>
      <protection hidden="1"/>
    </xf>
    <xf numFmtId="0" fontId="0" fillId="4" borderId="24" xfId="0" applyFill="1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-1.7999999999999972</c:v>
                </c:pt>
                <c:pt idx="1">
                  <c:v>-1.1333333333333337</c:v>
                </c:pt>
                <c:pt idx="2">
                  <c:v>-0.46666666666667023</c:v>
                </c:pt>
                <c:pt idx="3">
                  <c:v>0.19999999999999329</c:v>
                </c:pt>
                <c:pt idx="4">
                  <c:v>0.86666666666665682</c:v>
                </c:pt>
                <c:pt idx="5">
                  <c:v>1.1999999999999886</c:v>
                </c:pt>
                <c:pt idx="6">
                  <c:v>1.3777777777777658</c:v>
                </c:pt>
                <c:pt idx="7">
                  <c:v>1.5555555555555429</c:v>
                </c:pt>
                <c:pt idx="8">
                  <c:v>1.7333333333333201</c:v>
                </c:pt>
                <c:pt idx="9">
                  <c:v>1.9111111111110972</c:v>
                </c:pt>
                <c:pt idx="10">
                  <c:v>1.9999999999999858</c:v>
                </c:pt>
                <c:pt idx="11">
                  <c:v>1.8222222222222086</c:v>
                </c:pt>
                <c:pt idx="12">
                  <c:v>1.6444444444444315</c:v>
                </c:pt>
                <c:pt idx="13">
                  <c:v>1.4666666666666544</c:v>
                </c:pt>
                <c:pt idx="14">
                  <c:v>1.2888888888888772</c:v>
                </c:pt>
                <c:pt idx="15">
                  <c:v>1.1999999999999886</c:v>
                </c:pt>
                <c:pt idx="16">
                  <c:v>1.1777777777777676</c:v>
                </c:pt>
                <c:pt idx="17">
                  <c:v>1.1555555555555466</c:v>
                </c:pt>
                <c:pt idx="18">
                  <c:v>1.1333333333333255</c:v>
                </c:pt>
                <c:pt idx="19">
                  <c:v>1.1111111111111045</c:v>
                </c:pt>
                <c:pt idx="20">
                  <c:v>1.0999999999999943</c:v>
                </c:pt>
                <c:pt idx="21">
                  <c:v>1.0777777777777733</c:v>
                </c:pt>
                <c:pt idx="22">
                  <c:v>1.0555555555555522</c:v>
                </c:pt>
                <c:pt idx="23">
                  <c:v>1.0333333333333312</c:v>
                </c:pt>
                <c:pt idx="24">
                  <c:v>1.0111111111111102</c:v>
                </c:pt>
                <c:pt idx="25">
                  <c:v>1</c:v>
                </c:pt>
                <c:pt idx="26">
                  <c:v>0.46666666666666545</c:v>
                </c:pt>
                <c:pt idx="27">
                  <c:v>-6.6666666666669094E-2</c:v>
                </c:pt>
                <c:pt idx="28">
                  <c:v>-0.60000000000000364</c:v>
                </c:pt>
                <c:pt idx="29">
                  <c:v>-1.1333333333333382</c:v>
                </c:pt>
                <c:pt idx="30">
                  <c:v>-1.4000000000000057</c:v>
                </c:pt>
                <c:pt idx="31">
                  <c:v>-1.7111111111111181</c:v>
                </c:pt>
                <c:pt idx="32">
                  <c:v>-2.0222222222222306</c:v>
                </c:pt>
                <c:pt idx="33">
                  <c:v>-2.3333333333333428</c:v>
                </c:pt>
                <c:pt idx="34">
                  <c:v>-2.644444444444455</c:v>
                </c:pt>
                <c:pt idx="35">
                  <c:v>-2.8000000000000114</c:v>
                </c:pt>
                <c:pt idx="36">
                  <c:v>-2.5777777777777859</c:v>
                </c:pt>
                <c:pt idx="37">
                  <c:v>-2.3555555555555605</c:v>
                </c:pt>
                <c:pt idx="38">
                  <c:v>-2.1333333333333351</c:v>
                </c:pt>
                <c:pt idx="39">
                  <c:v>-1.9111111111111097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EC-400A-A162-4BB7E9768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4EA419CA-A3FE-4031-9123-EAED56051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9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1" t="s">
        <v>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x14ac:dyDescent="0.25">
      <c r="A5" s="2" t="s">
        <v>75</v>
      </c>
    </row>
    <row r="7" spans="1:15" ht="20.25" thickBot="1" x14ac:dyDescent="0.35">
      <c r="A7" s="47" t="s">
        <v>76</v>
      </c>
      <c r="B7" s="47"/>
      <c r="C7" s="47"/>
      <c r="D7" s="47"/>
      <c r="E7" s="47"/>
      <c r="F7" s="47"/>
      <c r="G7" s="48"/>
      <c r="H7" s="48"/>
      <c r="I7" s="48"/>
      <c r="J7" s="48"/>
      <c r="K7" s="48"/>
    </row>
    <row r="8" spans="1:15" ht="15.75" thickTop="1" x14ac:dyDescent="0.25"/>
    <row r="9" spans="1:15" x14ac:dyDescent="0.25">
      <c r="A9" s="2">
        <v>1</v>
      </c>
      <c r="B9" s="2" t="s">
        <v>77</v>
      </c>
      <c r="F9" s="2" t="s">
        <v>78</v>
      </c>
    </row>
    <row r="10" spans="1:15" x14ac:dyDescent="0.25">
      <c r="F10" s="2" t="s">
        <v>79</v>
      </c>
    </row>
    <row r="11" spans="1:15" ht="15.75" thickBot="1" x14ac:dyDescent="0.3"/>
    <row r="12" spans="1:15" ht="15.75" thickBot="1" x14ac:dyDescent="0.3">
      <c r="C12" s="49" t="s">
        <v>2</v>
      </c>
      <c r="D12" s="50" t="s">
        <v>3</v>
      </c>
      <c r="E12" s="51" t="s">
        <v>4</v>
      </c>
      <c r="F12" s="52"/>
    </row>
    <row r="14" spans="1:15" x14ac:dyDescent="0.25">
      <c r="C14" s="2" t="s">
        <v>5</v>
      </c>
      <c r="D14" s="53" t="s">
        <v>6</v>
      </c>
      <c r="E14" s="2" t="s">
        <v>7</v>
      </c>
    </row>
    <row r="15" spans="1:15" x14ac:dyDescent="0.25">
      <c r="D15" s="53" t="s">
        <v>8</v>
      </c>
      <c r="E15" s="2" t="s">
        <v>9</v>
      </c>
    </row>
    <row r="16" spans="1:15" x14ac:dyDescent="0.25">
      <c r="D16" s="53" t="s">
        <v>10</v>
      </c>
      <c r="E16" s="2" t="s">
        <v>11</v>
      </c>
    </row>
    <row r="18" spans="1:6" x14ac:dyDescent="0.25">
      <c r="A18" s="2">
        <v>2</v>
      </c>
      <c r="B18" s="2" t="s">
        <v>80</v>
      </c>
      <c r="F18" s="2" t="s">
        <v>81</v>
      </c>
    </row>
    <row r="19" spans="1:6" ht="15.75" thickBot="1" x14ac:dyDescent="0.3"/>
    <row r="20" spans="1:6" ht="15.75" thickBot="1" x14ac:dyDescent="0.3">
      <c r="C20" s="49" t="s">
        <v>2</v>
      </c>
      <c r="D20" s="50" t="s">
        <v>3</v>
      </c>
      <c r="E20" s="54" t="s">
        <v>12</v>
      </c>
    </row>
    <row r="22" spans="1:6" x14ac:dyDescent="0.25">
      <c r="C22" s="2" t="s">
        <v>5</v>
      </c>
      <c r="D22" s="53" t="s">
        <v>6</v>
      </c>
      <c r="E22" s="2" t="s">
        <v>7</v>
      </c>
    </row>
    <row r="23" spans="1:6" x14ac:dyDescent="0.25">
      <c r="D23" s="53" t="s">
        <v>13</v>
      </c>
      <c r="E23" s="2" t="s">
        <v>14</v>
      </c>
    </row>
    <row r="25" spans="1:6" x14ac:dyDescent="0.25">
      <c r="A25" s="2">
        <v>3</v>
      </c>
      <c r="B25" s="2" t="s">
        <v>82</v>
      </c>
    </row>
    <row r="26" spans="1:6" ht="15.75" thickBot="1" x14ac:dyDescent="0.3"/>
    <row r="27" spans="1:6" ht="15.75" thickBot="1" x14ac:dyDescent="0.3">
      <c r="C27" s="49" t="s">
        <v>15</v>
      </c>
      <c r="D27" s="50" t="s">
        <v>3</v>
      </c>
      <c r="E27" s="54" t="s">
        <v>16</v>
      </c>
    </row>
    <row r="29" spans="1:6" x14ac:dyDescent="0.25">
      <c r="C29" s="2" t="s">
        <v>5</v>
      </c>
      <c r="D29" s="53" t="s">
        <v>17</v>
      </c>
      <c r="E29" s="2" t="s">
        <v>18</v>
      </c>
    </row>
    <row r="30" spans="1:6" x14ac:dyDescent="0.25">
      <c r="D30" s="53" t="s">
        <v>6</v>
      </c>
      <c r="E30" s="2" t="s">
        <v>7</v>
      </c>
    </row>
    <row r="31" spans="1:6" x14ac:dyDescent="0.25">
      <c r="D31" s="53" t="s">
        <v>13</v>
      </c>
      <c r="E31" s="2" t="s">
        <v>14</v>
      </c>
    </row>
    <row r="33" spans="1:8" ht="20.25" thickBot="1" x14ac:dyDescent="0.35">
      <c r="A33" s="47" t="s">
        <v>83</v>
      </c>
      <c r="B33" s="47"/>
      <c r="C33" s="47"/>
      <c r="D33" s="47"/>
      <c r="E33" s="47"/>
      <c r="F33" s="47"/>
      <c r="G33" s="47"/>
    </row>
    <row r="34" spans="1:8" ht="15.75" thickTop="1" x14ac:dyDescent="0.25">
      <c r="H34" s="2" t="s">
        <v>85</v>
      </c>
    </row>
    <row r="35" spans="1:8" x14ac:dyDescent="0.25">
      <c r="H35" s="2" t="s">
        <v>86</v>
      </c>
    </row>
    <row r="36" spans="1:8" x14ac:dyDescent="0.25">
      <c r="H36" s="2" t="s">
        <v>87</v>
      </c>
    </row>
    <row r="37" spans="1:8" x14ac:dyDescent="0.25">
      <c r="B37" s="55" t="s">
        <v>89</v>
      </c>
    </row>
    <row r="38" spans="1:8" ht="15.75" thickBot="1" x14ac:dyDescent="0.3"/>
    <row r="39" spans="1:8" ht="15.75" thickBot="1" x14ac:dyDescent="0.3">
      <c r="C39" s="49" t="s">
        <v>19</v>
      </c>
      <c r="D39" s="50" t="s">
        <v>3</v>
      </c>
      <c r="E39" s="51" t="s">
        <v>20</v>
      </c>
      <c r="F39" s="52"/>
    </row>
    <row r="41" spans="1:8" x14ac:dyDescent="0.25">
      <c r="C41" s="2" t="s">
        <v>5</v>
      </c>
      <c r="D41" s="53" t="s">
        <v>21</v>
      </c>
      <c r="E41" s="53" t="s">
        <v>22</v>
      </c>
      <c r="F41" s="2" t="s">
        <v>84</v>
      </c>
    </row>
    <row r="42" spans="1:8" x14ac:dyDescent="0.25">
      <c r="D42" s="53" t="s">
        <v>23</v>
      </c>
      <c r="E42" s="53" t="s">
        <v>24</v>
      </c>
      <c r="F42" s="2" t="s">
        <v>88</v>
      </c>
    </row>
    <row r="44" spans="1:8" x14ac:dyDescent="0.25">
      <c r="B44" s="55" t="s">
        <v>90</v>
      </c>
    </row>
    <row r="45" spans="1:8" ht="15.75" thickBot="1" x14ac:dyDescent="0.3"/>
    <row r="46" spans="1:8" ht="15.75" thickBot="1" x14ac:dyDescent="0.3">
      <c r="C46" s="56" t="s">
        <v>19</v>
      </c>
      <c r="D46" s="57" t="s">
        <v>3</v>
      </c>
      <c r="E46" s="50" t="s">
        <v>25</v>
      </c>
      <c r="F46" s="58" t="s">
        <v>48</v>
      </c>
    </row>
    <row r="47" spans="1:8" ht="15.75" thickBot="1" x14ac:dyDescent="0.3">
      <c r="C47" s="59"/>
      <c r="D47" s="60"/>
      <c r="E47" s="61" t="s">
        <v>26</v>
      </c>
      <c r="F47" s="62"/>
    </row>
    <row r="48" spans="1:8" ht="15.75" thickBot="1" x14ac:dyDescent="0.3">
      <c r="C48" s="53"/>
      <c r="D48" s="53"/>
      <c r="E48" s="53"/>
      <c r="F48" s="53"/>
    </row>
    <row r="49" spans="1:6" ht="15.75" thickBot="1" x14ac:dyDescent="0.3">
      <c r="C49" s="56" t="s">
        <v>51</v>
      </c>
      <c r="D49" s="57" t="s">
        <v>3</v>
      </c>
      <c r="E49" s="50" t="s">
        <v>27</v>
      </c>
      <c r="F49" s="58" t="s">
        <v>49</v>
      </c>
    </row>
    <row r="50" spans="1:6" ht="15.75" thickBot="1" x14ac:dyDescent="0.3">
      <c r="C50" s="59"/>
      <c r="D50" s="60"/>
      <c r="E50" s="61">
        <v>60</v>
      </c>
      <c r="F50" s="62"/>
    </row>
    <row r="51" spans="1:6" ht="15.75" thickBot="1" x14ac:dyDescent="0.3">
      <c r="C51" s="53"/>
      <c r="D51" s="53"/>
      <c r="E51" s="53"/>
      <c r="F51" s="53"/>
    </row>
    <row r="52" spans="1:6" ht="15.75" thickBot="1" x14ac:dyDescent="0.3">
      <c r="C52" s="56" t="s">
        <v>52</v>
      </c>
      <c r="D52" s="57" t="s">
        <v>3</v>
      </c>
      <c r="E52" s="50" t="s">
        <v>25</v>
      </c>
      <c r="F52" s="58" t="s">
        <v>48</v>
      </c>
    </row>
    <row r="53" spans="1:6" ht="15.75" thickBot="1" x14ac:dyDescent="0.3">
      <c r="C53" s="59"/>
      <c r="D53" s="60"/>
      <c r="E53" s="61" t="s">
        <v>19</v>
      </c>
      <c r="F53" s="62"/>
    </row>
    <row r="55" spans="1:6" x14ac:dyDescent="0.25">
      <c r="C55" s="2" t="s">
        <v>5</v>
      </c>
      <c r="D55" s="53" t="s">
        <v>21</v>
      </c>
      <c r="E55" s="53" t="s">
        <v>22</v>
      </c>
      <c r="F55" s="2" t="s">
        <v>84</v>
      </c>
    </row>
    <row r="56" spans="1:6" x14ac:dyDescent="0.25">
      <c r="D56" s="53" t="s">
        <v>23</v>
      </c>
      <c r="E56" s="53" t="s">
        <v>24</v>
      </c>
      <c r="F56" s="2" t="s">
        <v>88</v>
      </c>
    </row>
    <row r="57" spans="1:6" x14ac:dyDescent="0.25">
      <c r="D57" s="53" t="s">
        <v>50</v>
      </c>
      <c r="E57" s="53" t="s">
        <v>42</v>
      </c>
      <c r="F57" s="2" t="s">
        <v>91</v>
      </c>
    </row>
    <row r="59" spans="1:6" x14ac:dyDescent="0.25">
      <c r="A59" s="3" t="s">
        <v>46</v>
      </c>
    </row>
  </sheetData>
  <sheetProtection algorithmName="SHA-512" hashValue="g6uY3u3rxAYleJ9eQwViQt+dsXIqj/A1E0U3E1vFpZ4EhSqgEK6O4BtKxmd8usjnk5NzSjStM152NQ6yBYYywg==" saltValue="6vn0lUy8+UYFg7k4zt6nMA==" spinCount="100000" sheet="1" objects="1" scenarios="1"/>
  <mergeCells count="12">
    <mergeCell ref="D46:D47"/>
    <mergeCell ref="C46:C47"/>
    <mergeCell ref="A3:O3"/>
    <mergeCell ref="E12:F12"/>
    <mergeCell ref="E39:F39"/>
    <mergeCell ref="F46:F47"/>
    <mergeCell ref="F52:F53"/>
    <mergeCell ref="D52:D53"/>
    <mergeCell ref="C52:C53"/>
    <mergeCell ref="D49:D50"/>
    <mergeCell ref="C49:C50"/>
    <mergeCell ref="F49:F50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workbookViewId="0"/>
  </sheetViews>
  <sheetFormatPr defaultRowHeight="15" x14ac:dyDescent="0.25"/>
  <cols>
    <col min="1" max="1" width="9.140625" style="2"/>
    <col min="2" max="2" width="29.140625" style="2" customWidth="1"/>
    <col min="3" max="3" width="10" style="2" bestFit="1" customWidth="1"/>
    <col min="4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47" t="s">
        <v>59</v>
      </c>
      <c r="B4" s="47"/>
      <c r="C4" s="47"/>
      <c r="D4" s="47"/>
      <c r="E4" s="47"/>
      <c r="F4" s="47"/>
    </row>
    <row r="5" spans="1:8" ht="15.75" thickTop="1" x14ac:dyDescent="0.25"/>
    <row r="6" spans="1:8" x14ac:dyDescent="0.25">
      <c r="A6" s="63" t="s">
        <v>29</v>
      </c>
      <c r="B6" s="63"/>
      <c r="C6" s="63"/>
      <c r="D6" s="63"/>
      <c r="E6" s="63"/>
      <c r="F6" s="63"/>
      <c r="G6" s="63"/>
      <c r="H6" s="63"/>
    </row>
    <row r="8" spans="1:8" ht="15.75" thickBot="1" x14ac:dyDescent="0.3">
      <c r="F8" s="64" t="s">
        <v>55</v>
      </c>
      <c r="G8" s="64" t="s">
        <v>56</v>
      </c>
      <c r="H8" s="64" t="s">
        <v>57</v>
      </c>
    </row>
    <row r="9" spans="1:8" ht="16.5" thickTop="1" thickBot="1" x14ac:dyDescent="0.3">
      <c r="A9" s="65" t="s">
        <v>19</v>
      </c>
      <c r="B9" s="66"/>
      <c r="C9" s="67" t="s">
        <v>53</v>
      </c>
      <c r="D9" s="67"/>
      <c r="E9" s="68"/>
      <c r="F9" s="69" t="s">
        <v>58</v>
      </c>
      <c r="G9" s="69" t="s">
        <v>58</v>
      </c>
      <c r="H9" s="69" t="s">
        <v>58</v>
      </c>
    </row>
    <row r="10" spans="1:8" x14ac:dyDescent="0.25">
      <c r="A10" s="70" t="s">
        <v>92</v>
      </c>
      <c r="B10" s="71"/>
      <c r="C10" s="72" t="s">
        <v>54</v>
      </c>
      <c r="D10" s="73" t="s">
        <v>24</v>
      </c>
      <c r="E10" s="74"/>
      <c r="F10" s="75">
        <v>25</v>
      </c>
      <c r="G10" s="75">
        <v>32</v>
      </c>
      <c r="H10" s="75"/>
    </row>
    <row r="11" spans="1:8" x14ac:dyDescent="0.25">
      <c r="A11" s="76" t="s">
        <v>94</v>
      </c>
      <c r="B11" s="77"/>
      <c r="C11" s="78" t="s">
        <v>50</v>
      </c>
      <c r="D11" s="79" t="s">
        <v>42</v>
      </c>
      <c r="E11" s="80"/>
      <c r="F11" s="81">
        <v>0.25</v>
      </c>
      <c r="G11" s="81">
        <v>0.2</v>
      </c>
      <c r="H11" s="81"/>
    </row>
    <row r="12" spans="1:8" ht="15.75" thickBot="1" x14ac:dyDescent="0.3">
      <c r="A12" s="82" t="s">
        <v>93</v>
      </c>
      <c r="B12" s="83"/>
      <c r="C12" s="84" t="s">
        <v>61</v>
      </c>
      <c r="D12" s="85" t="s">
        <v>22</v>
      </c>
      <c r="E12" s="86"/>
      <c r="F12" s="87">
        <f>((60*F10)/F11)/1852</f>
        <v>3.2397408207343412</v>
      </c>
      <c r="G12" s="87">
        <f>((60*G10)/G11)/1852</f>
        <v>5.1835853131749463</v>
      </c>
      <c r="H12" s="87" t="e">
        <f>((60*H10)/H11)/1852</f>
        <v>#DIV/0!</v>
      </c>
    </row>
    <row r="14" spans="1:8" ht="15.75" thickBot="1" x14ac:dyDescent="0.3">
      <c r="F14" s="64" t="s">
        <v>55</v>
      </c>
      <c r="G14" s="64" t="s">
        <v>56</v>
      </c>
      <c r="H14" s="64" t="s">
        <v>57</v>
      </c>
    </row>
    <row r="15" spans="1:8" ht="16.5" thickTop="1" thickBot="1" x14ac:dyDescent="0.3">
      <c r="A15" s="65" t="s">
        <v>51</v>
      </c>
      <c r="B15" s="66"/>
      <c r="C15" s="67" t="s">
        <v>60</v>
      </c>
      <c r="D15" s="67"/>
      <c r="E15" s="68"/>
      <c r="F15" s="69" t="s">
        <v>51</v>
      </c>
      <c r="G15" s="69" t="s">
        <v>51</v>
      </c>
      <c r="H15" s="69" t="s">
        <v>51</v>
      </c>
    </row>
    <row r="16" spans="1:8" x14ac:dyDescent="0.25">
      <c r="A16" s="70" t="s">
        <v>93</v>
      </c>
      <c r="B16" s="71"/>
      <c r="C16" s="72" t="s">
        <v>61</v>
      </c>
      <c r="D16" s="73" t="s">
        <v>22</v>
      </c>
      <c r="E16" s="74"/>
      <c r="F16" s="75">
        <v>3.2</v>
      </c>
      <c r="G16" s="75">
        <v>8</v>
      </c>
      <c r="H16" s="75"/>
    </row>
    <row r="17" spans="1:8" x14ac:dyDescent="0.25">
      <c r="A17" s="76" t="s">
        <v>94</v>
      </c>
      <c r="B17" s="77"/>
      <c r="C17" s="78" t="s">
        <v>50</v>
      </c>
      <c r="D17" s="79" t="s">
        <v>42</v>
      </c>
      <c r="E17" s="80"/>
      <c r="F17" s="81">
        <v>0.25</v>
      </c>
      <c r="G17" s="81">
        <v>0.2</v>
      </c>
      <c r="H17" s="81"/>
    </row>
    <row r="18" spans="1:8" ht="15.75" thickBot="1" x14ac:dyDescent="0.3">
      <c r="A18" s="82" t="s">
        <v>92</v>
      </c>
      <c r="B18" s="83"/>
      <c r="C18" s="84" t="s">
        <v>54</v>
      </c>
      <c r="D18" s="85" t="s">
        <v>24</v>
      </c>
      <c r="E18" s="86"/>
      <c r="F18" s="87">
        <f>((F16*F17)/60)*1852</f>
        <v>24.693333333333335</v>
      </c>
      <c r="G18" s="87">
        <f>((G16*G17)/60)*1852</f>
        <v>49.38666666666667</v>
      </c>
      <c r="H18" s="87">
        <f>((H16*H17)/60)*1852</f>
        <v>0</v>
      </c>
    </row>
    <row r="20" spans="1:8" ht="15.75" thickBot="1" x14ac:dyDescent="0.3">
      <c r="F20" s="64" t="s">
        <v>55</v>
      </c>
      <c r="G20" s="64" t="s">
        <v>56</v>
      </c>
      <c r="H20" s="64" t="s">
        <v>57</v>
      </c>
    </row>
    <row r="21" spans="1:8" ht="16.5" thickTop="1" thickBot="1" x14ac:dyDescent="0.3">
      <c r="A21" s="65" t="s">
        <v>52</v>
      </c>
      <c r="B21" s="66"/>
      <c r="C21" s="67" t="s">
        <v>62</v>
      </c>
      <c r="D21" s="67"/>
      <c r="E21" s="68"/>
      <c r="F21" s="69" t="s">
        <v>52</v>
      </c>
      <c r="G21" s="69" t="s">
        <v>52</v>
      </c>
      <c r="H21" s="69" t="s">
        <v>52</v>
      </c>
    </row>
    <row r="22" spans="1:8" x14ac:dyDescent="0.25">
      <c r="A22" s="70" t="s">
        <v>92</v>
      </c>
      <c r="B22" s="71"/>
      <c r="C22" s="72" t="s">
        <v>54</v>
      </c>
      <c r="D22" s="73" t="s">
        <v>24</v>
      </c>
      <c r="E22" s="74"/>
      <c r="F22" s="75">
        <v>25</v>
      </c>
      <c r="G22" s="75">
        <v>82</v>
      </c>
      <c r="H22" s="75"/>
    </row>
    <row r="23" spans="1:8" x14ac:dyDescent="0.25">
      <c r="A23" s="76" t="s">
        <v>93</v>
      </c>
      <c r="B23" s="77"/>
      <c r="C23" s="78" t="s">
        <v>61</v>
      </c>
      <c r="D23" s="79" t="s">
        <v>22</v>
      </c>
      <c r="E23" s="80"/>
      <c r="F23" s="81">
        <v>3.2</v>
      </c>
      <c r="G23" s="81">
        <v>12</v>
      </c>
      <c r="H23" s="81"/>
    </row>
    <row r="24" spans="1:8" ht="15.75" thickBot="1" x14ac:dyDescent="0.3">
      <c r="A24" s="82" t="s">
        <v>94</v>
      </c>
      <c r="B24" s="83"/>
      <c r="C24" s="84" t="s">
        <v>50</v>
      </c>
      <c r="D24" s="85" t="s">
        <v>63</v>
      </c>
      <c r="E24" s="86"/>
      <c r="F24" s="87">
        <f>((60*F22)/F23)/1852</f>
        <v>0.25310475161987039</v>
      </c>
      <c r="G24" s="87">
        <f>((60*G22)/G23)/1852</f>
        <v>0.22138228941684665</v>
      </c>
      <c r="H24" s="87" t="e">
        <f>((60*H22)/H23)/1852</f>
        <v>#DIV/0!</v>
      </c>
    </row>
    <row r="25" spans="1:8" x14ac:dyDescent="0.25">
      <c r="A25" s="3" t="s">
        <v>46</v>
      </c>
    </row>
  </sheetData>
  <sheetProtection algorithmName="SHA-512" hashValue="Q+lQ3qufeCPuH69oQ8DEsifL43I8jCT2TP/BACsWFIXiLeQVGjY4mE5dx+V9CynjRYDN5+GHPY9Jy9h2UkSu3A==" saltValue="Fwmb60AICKOtt8GphB3sYA==" spinCount="100000" sheet="1" objects="1" scenarios="1"/>
  <protectedRanges>
    <protectedRange sqref="F10:H11 F16:H17 F22:H23" name="Zonă1"/>
  </protectedRanges>
  <mergeCells count="25">
    <mergeCell ref="C9:E9"/>
    <mergeCell ref="D12:E12"/>
    <mergeCell ref="D11:E11"/>
    <mergeCell ref="D10:E10"/>
    <mergeCell ref="A6:H6"/>
    <mergeCell ref="A12:B12"/>
    <mergeCell ref="A11:B11"/>
    <mergeCell ref="A10:B10"/>
    <mergeCell ref="A9:B9"/>
    <mergeCell ref="A15:B15"/>
    <mergeCell ref="C15:E15"/>
    <mergeCell ref="A16:B16"/>
    <mergeCell ref="D16:E16"/>
    <mergeCell ref="A17:B17"/>
    <mergeCell ref="D17:E17"/>
    <mergeCell ref="A23:B23"/>
    <mergeCell ref="D23:E23"/>
    <mergeCell ref="A24:B24"/>
    <mergeCell ref="D24:E24"/>
    <mergeCell ref="A18:B18"/>
    <mergeCell ref="D18:E18"/>
    <mergeCell ref="A21:B21"/>
    <mergeCell ref="C21:E21"/>
    <mergeCell ref="A22:B22"/>
    <mergeCell ref="D22:E22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N15"/>
  <sheetViews>
    <sheetView workbookViewId="0"/>
  </sheetViews>
  <sheetFormatPr defaultRowHeight="15" x14ac:dyDescent="0.25"/>
  <cols>
    <col min="1" max="16384" width="9.140625" style="2"/>
  </cols>
  <sheetData>
    <row r="1" spans="1:14" ht="23.25" x14ac:dyDescent="0.35">
      <c r="A1" s="1" t="s">
        <v>0</v>
      </c>
    </row>
    <row r="2" spans="1:14" x14ac:dyDescent="0.25">
      <c r="A2" s="3" t="s">
        <v>1</v>
      </c>
    </row>
    <row r="4" spans="1:14" ht="20.25" thickBot="1" x14ac:dyDescent="0.35">
      <c r="A4" s="47" t="s">
        <v>28</v>
      </c>
      <c r="B4" s="47"/>
      <c r="C4" s="47"/>
    </row>
    <row r="5" spans="1:14" ht="15.75" thickTop="1" x14ac:dyDescent="0.25"/>
    <row r="6" spans="1:14" x14ac:dyDescent="0.25">
      <c r="A6" s="63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5.75" thickBot="1" x14ac:dyDescent="0.3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15.75" thickBot="1" x14ac:dyDescent="0.3">
      <c r="A8" s="65" t="s">
        <v>47</v>
      </c>
      <c r="B8" s="66"/>
      <c r="C8" s="66"/>
      <c r="D8" s="66"/>
      <c r="E8" s="89"/>
      <c r="F8" s="89"/>
      <c r="G8" s="90" t="s">
        <v>30</v>
      </c>
      <c r="H8" s="90" t="s">
        <v>31</v>
      </c>
      <c r="I8" s="90" t="s">
        <v>32</v>
      </c>
      <c r="J8" s="90" t="s">
        <v>33</v>
      </c>
      <c r="K8" s="90" t="s">
        <v>34</v>
      </c>
      <c r="L8" s="90" t="s">
        <v>35</v>
      </c>
      <c r="M8" s="90" t="s">
        <v>36</v>
      </c>
      <c r="N8" s="91" t="s">
        <v>37</v>
      </c>
    </row>
    <row r="9" spans="1:14" ht="15.75" thickBot="1" x14ac:dyDescent="0.3">
      <c r="A9" s="92" t="s">
        <v>38</v>
      </c>
      <c r="B9" s="93"/>
      <c r="C9" s="93"/>
      <c r="D9" s="94"/>
      <c r="E9" s="95" t="s">
        <v>39</v>
      </c>
      <c r="F9" s="96"/>
      <c r="G9" s="97" t="s">
        <v>40</v>
      </c>
      <c r="H9" s="98" t="s">
        <v>40</v>
      </c>
      <c r="I9" s="98" t="s">
        <v>40</v>
      </c>
      <c r="J9" s="98" t="s">
        <v>40</v>
      </c>
      <c r="K9" s="98" t="s">
        <v>40</v>
      </c>
      <c r="L9" s="98" t="s">
        <v>40</v>
      </c>
      <c r="M9" s="98" t="s">
        <v>40</v>
      </c>
      <c r="N9" s="99" t="s">
        <v>40</v>
      </c>
    </row>
    <row r="10" spans="1:14" x14ac:dyDescent="0.25">
      <c r="A10" s="100" t="s">
        <v>41</v>
      </c>
      <c r="B10" s="101"/>
      <c r="C10" s="101"/>
      <c r="D10" s="102"/>
      <c r="E10" s="103" t="s">
        <v>8</v>
      </c>
      <c r="F10" s="104" t="s">
        <v>42</v>
      </c>
      <c r="G10" s="105">
        <v>124</v>
      </c>
      <c r="H10" s="106">
        <v>125.5</v>
      </c>
      <c r="I10" s="106">
        <v>127</v>
      </c>
      <c r="J10" s="106">
        <v>128</v>
      </c>
      <c r="K10" s="106">
        <v>128.5</v>
      </c>
      <c r="L10" s="106">
        <v>129.5</v>
      </c>
      <c r="M10" s="106">
        <v>130</v>
      </c>
      <c r="N10" s="107">
        <v>131.5</v>
      </c>
    </row>
    <row r="11" spans="1:14" x14ac:dyDescent="0.25">
      <c r="A11" s="108" t="s">
        <v>43</v>
      </c>
      <c r="B11" s="109"/>
      <c r="C11" s="109"/>
      <c r="D11" s="110"/>
      <c r="E11" s="111" t="s">
        <v>10</v>
      </c>
      <c r="F11" s="112" t="s">
        <v>42</v>
      </c>
      <c r="G11" s="113">
        <v>-2.7</v>
      </c>
      <c r="H11" s="113">
        <v>-2.7</v>
      </c>
      <c r="I11" s="113">
        <v>-2.7</v>
      </c>
      <c r="J11" s="113">
        <v>-2.7</v>
      </c>
      <c r="K11" s="113">
        <v>-2.7</v>
      </c>
      <c r="L11" s="113">
        <v>-2.7</v>
      </c>
      <c r="M11" s="113">
        <v>-2.7</v>
      </c>
      <c r="N11" s="113">
        <v>-2.7</v>
      </c>
    </row>
    <row r="12" spans="1:14" x14ac:dyDescent="0.25">
      <c r="A12" s="114" t="s">
        <v>44</v>
      </c>
      <c r="B12" s="115"/>
      <c r="C12" s="115"/>
      <c r="D12" s="116"/>
      <c r="E12" s="117" t="s">
        <v>6</v>
      </c>
      <c r="F12" s="118" t="s">
        <v>42</v>
      </c>
      <c r="G12" s="119">
        <f>G10-G11</f>
        <v>126.7</v>
      </c>
      <c r="H12" s="119">
        <f t="shared" ref="H12:N12" si="0">H10-H11</f>
        <v>128.19999999999999</v>
      </c>
      <c r="I12" s="119">
        <f t="shared" si="0"/>
        <v>129.69999999999999</v>
      </c>
      <c r="J12" s="119">
        <f t="shared" si="0"/>
        <v>130.69999999999999</v>
      </c>
      <c r="K12" s="119">
        <f t="shared" si="0"/>
        <v>131.19999999999999</v>
      </c>
      <c r="L12" s="119">
        <f t="shared" si="0"/>
        <v>132.19999999999999</v>
      </c>
      <c r="M12" s="119">
        <f t="shared" si="0"/>
        <v>132.69999999999999</v>
      </c>
      <c r="N12" s="120">
        <f t="shared" si="0"/>
        <v>134.19999999999999</v>
      </c>
    </row>
    <row r="13" spans="1:14" x14ac:dyDescent="0.25">
      <c r="A13" s="108" t="s">
        <v>45</v>
      </c>
      <c r="B13" s="109"/>
      <c r="C13" s="109"/>
      <c r="D13" s="110"/>
      <c r="E13" s="111" t="s">
        <v>13</v>
      </c>
      <c r="F13" s="112" t="s">
        <v>42</v>
      </c>
      <c r="G13" s="113">
        <v>128.5</v>
      </c>
      <c r="H13" s="121">
        <v>127</v>
      </c>
      <c r="I13" s="121">
        <v>127.7</v>
      </c>
      <c r="J13" s="121">
        <v>129.5</v>
      </c>
      <c r="K13" s="121">
        <v>130.1</v>
      </c>
      <c r="L13" s="121">
        <v>131.19999999999999</v>
      </c>
      <c r="M13" s="121">
        <v>134.1</v>
      </c>
      <c r="N13" s="122">
        <v>137</v>
      </c>
    </row>
    <row r="14" spans="1:14" ht="15.75" thickBot="1" x14ac:dyDescent="0.3">
      <c r="A14" s="82" t="s">
        <v>38</v>
      </c>
      <c r="B14" s="83"/>
      <c r="C14" s="83"/>
      <c r="D14" s="123"/>
      <c r="E14" s="124" t="s">
        <v>17</v>
      </c>
      <c r="F14" s="125" t="s">
        <v>42</v>
      </c>
      <c r="G14" s="126">
        <f>G12-G13</f>
        <v>-1.7999999999999972</v>
      </c>
      <c r="H14" s="126">
        <f t="shared" ref="H14:N14" si="1">H12-H13</f>
        <v>1.1999999999999886</v>
      </c>
      <c r="I14" s="126">
        <f t="shared" si="1"/>
        <v>1.9999999999999858</v>
      </c>
      <c r="J14" s="126">
        <f t="shared" si="1"/>
        <v>1.1999999999999886</v>
      </c>
      <c r="K14" s="126">
        <f t="shared" si="1"/>
        <v>1.0999999999999943</v>
      </c>
      <c r="L14" s="126">
        <f t="shared" si="1"/>
        <v>1</v>
      </c>
      <c r="M14" s="126">
        <f t="shared" si="1"/>
        <v>-1.4000000000000057</v>
      </c>
      <c r="N14" s="127">
        <f t="shared" si="1"/>
        <v>-2.8000000000000114</v>
      </c>
    </row>
    <row r="15" spans="1:14" x14ac:dyDescent="0.25">
      <c r="A15" s="3" t="s">
        <v>46</v>
      </c>
    </row>
  </sheetData>
  <sheetProtection algorithmName="SHA-512" hashValue="bv9iXMswF2LLmBOJZeB/Hg8hVLGXAGJrCfgILCoLPlvL0inXGi9YTsqMcvl3QdE9n4B4+G2iGhVhvr4+6Sg2hw==" saltValue="u2S7hPFqpYDBAgL047H+fQ==" spinCount="100000" sheet="1" objects="1" scenarios="1"/>
  <protectedRanges>
    <protectedRange sqref="G10:N11 G13:N13" name="Zonă1"/>
  </protectedRanges>
  <mergeCells count="9">
    <mergeCell ref="A12:D12"/>
    <mergeCell ref="A13:D13"/>
    <mergeCell ref="A14:D14"/>
    <mergeCell ref="A6:N6"/>
    <mergeCell ref="A8:D8"/>
    <mergeCell ref="A9:D9"/>
    <mergeCell ref="E9:F9"/>
    <mergeCell ref="A10:D10"/>
    <mergeCell ref="A11:D11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"/>
  <sheetViews>
    <sheetView workbookViewId="0"/>
  </sheetViews>
  <sheetFormatPr defaultRowHeight="15" x14ac:dyDescent="0.25"/>
  <cols>
    <col min="1" max="16384" width="9.140625" style="2"/>
  </cols>
  <sheetData>
    <row r="1" spans="1:10" ht="23.25" x14ac:dyDescent="0.35">
      <c r="A1" s="1" t="s">
        <v>0</v>
      </c>
    </row>
    <row r="2" spans="1:10" x14ac:dyDescent="0.25">
      <c r="A2" s="3" t="s">
        <v>1</v>
      </c>
      <c r="F2" s="4"/>
      <c r="H2" s="4"/>
    </row>
    <row r="3" spans="1:10" ht="23.25" x14ac:dyDescent="0.35">
      <c r="A3" s="41" t="s">
        <v>64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thickBot="1" x14ac:dyDescent="0.3">
      <c r="A4" s="42" t="s">
        <v>29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25">
      <c r="A5" s="5" t="s">
        <v>65</v>
      </c>
      <c r="B5" s="43"/>
      <c r="C5" s="43"/>
      <c r="D5" s="43"/>
      <c r="E5" s="43"/>
      <c r="F5" s="6" t="s">
        <v>66</v>
      </c>
      <c r="G5" s="43"/>
      <c r="H5" s="43"/>
      <c r="I5" s="43"/>
      <c r="J5" s="44"/>
    </row>
    <row r="6" spans="1:10" x14ac:dyDescent="0.25">
      <c r="A6" s="7" t="s">
        <v>67</v>
      </c>
      <c r="B6" s="45"/>
      <c r="C6" s="45"/>
      <c r="D6" s="45"/>
      <c r="E6" s="45"/>
      <c r="F6" s="8" t="s">
        <v>68</v>
      </c>
      <c r="G6" s="131"/>
      <c r="H6" s="132"/>
      <c r="I6" s="132"/>
      <c r="J6" s="133"/>
    </row>
    <row r="7" spans="1:10" ht="15.75" thickBot="1" x14ac:dyDescent="0.3">
      <c r="A7" s="9" t="s">
        <v>69</v>
      </c>
      <c r="B7" s="46"/>
      <c r="C7" s="46"/>
      <c r="D7" s="46"/>
      <c r="E7" s="46"/>
      <c r="F7" s="10" t="s">
        <v>70</v>
      </c>
      <c r="G7" s="128"/>
      <c r="H7" s="129"/>
      <c r="I7" s="129"/>
      <c r="J7" s="130"/>
    </row>
    <row r="8" spans="1:10" ht="21" customHeight="1" thickBot="1" x14ac:dyDescent="0.3">
      <c r="A8" s="11" t="s">
        <v>71</v>
      </c>
      <c r="B8" s="12" t="s">
        <v>40</v>
      </c>
      <c r="C8" s="35"/>
      <c r="D8" s="35"/>
      <c r="E8" s="35"/>
      <c r="F8" s="35"/>
      <c r="G8" s="35"/>
      <c r="H8" s="35"/>
      <c r="I8" s="35"/>
      <c r="J8" s="36"/>
    </row>
    <row r="9" spans="1:10" x14ac:dyDescent="0.25">
      <c r="A9" s="5">
        <v>0</v>
      </c>
      <c r="B9" s="13">
        <f>'Compass Deviation'!G14</f>
        <v>-1.7999999999999972</v>
      </c>
      <c r="C9" s="14"/>
      <c r="D9" s="15"/>
      <c r="E9" s="15"/>
      <c r="F9" s="15"/>
      <c r="G9" s="15"/>
      <c r="H9" s="15"/>
      <c r="I9" s="15"/>
      <c r="J9" s="16"/>
    </row>
    <row r="10" spans="1:10" x14ac:dyDescent="0.25">
      <c r="A10" s="17">
        <v>10</v>
      </c>
      <c r="B10" s="18">
        <f>(($B$14-$B$9)/4.5)+B9</f>
        <v>-1.1333333333333337</v>
      </c>
      <c r="C10" s="19"/>
      <c r="D10" s="20"/>
      <c r="E10" s="20"/>
      <c r="F10" s="20"/>
      <c r="G10" s="20"/>
      <c r="H10" s="20"/>
      <c r="I10" s="20"/>
      <c r="J10" s="21"/>
    </row>
    <row r="11" spans="1:10" x14ac:dyDescent="0.25">
      <c r="A11" s="17">
        <v>20</v>
      </c>
      <c r="B11" s="18">
        <f t="shared" ref="B11:B13" si="0">(($B$14-$B$9)/4.5)+B10</f>
        <v>-0.46666666666667023</v>
      </c>
      <c r="C11" s="19"/>
      <c r="D11" s="20"/>
      <c r="E11" s="20"/>
      <c r="F11" s="20"/>
      <c r="G11" s="20"/>
      <c r="H11" s="20"/>
      <c r="I11" s="20"/>
      <c r="J11" s="21"/>
    </row>
    <row r="12" spans="1:10" x14ac:dyDescent="0.25">
      <c r="A12" s="17">
        <v>30</v>
      </c>
      <c r="B12" s="18">
        <f t="shared" si="0"/>
        <v>0.19999999999999329</v>
      </c>
      <c r="C12" s="19"/>
      <c r="D12" s="20"/>
      <c r="E12" s="20"/>
      <c r="F12" s="20"/>
      <c r="G12" s="20"/>
      <c r="H12" s="20"/>
      <c r="I12" s="20"/>
      <c r="J12" s="21"/>
    </row>
    <row r="13" spans="1:10" x14ac:dyDescent="0.25">
      <c r="A13" s="22">
        <v>40</v>
      </c>
      <c r="B13" s="18">
        <f t="shared" si="0"/>
        <v>0.86666666666665682</v>
      </c>
      <c r="C13" s="19"/>
      <c r="D13" s="20"/>
      <c r="E13" s="20"/>
      <c r="F13" s="20"/>
      <c r="G13" s="20"/>
      <c r="H13" s="20"/>
      <c r="I13" s="20"/>
      <c r="J13" s="21"/>
    </row>
    <row r="14" spans="1:10" x14ac:dyDescent="0.25">
      <c r="A14" s="23">
        <v>45</v>
      </c>
      <c r="B14" s="24">
        <f>'Compass Deviation'!H14</f>
        <v>1.1999999999999886</v>
      </c>
      <c r="C14" s="19"/>
      <c r="D14" s="20"/>
      <c r="E14" s="20"/>
      <c r="F14" s="20"/>
      <c r="G14" s="20"/>
      <c r="H14" s="20"/>
      <c r="I14" s="20"/>
      <c r="J14" s="21"/>
    </row>
    <row r="15" spans="1:10" x14ac:dyDescent="0.25">
      <c r="A15" s="17">
        <v>50</v>
      </c>
      <c r="B15" s="18">
        <f>(($B$19-$B$14)/4.5)+B14</f>
        <v>1.3777777777777658</v>
      </c>
      <c r="C15" s="19"/>
      <c r="D15" s="20"/>
      <c r="E15" s="20"/>
      <c r="F15" s="20"/>
      <c r="G15" s="20"/>
      <c r="H15" s="20"/>
      <c r="I15" s="20"/>
      <c r="J15" s="21"/>
    </row>
    <row r="16" spans="1:10" x14ac:dyDescent="0.25">
      <c r="A16" s="17">
        <v>60</v>
      </c>
      <c r="B16" s="18">
        <f t="shared" ref="B16:B18" si="1">(($B$19-$B$14)/4.5)+B15</f>
        <v>1.5555555555555429</v>
      </c>
      <c r="C16" s="19"/>
      <c r="D16" s="20"/>
      <c r="E16" s="20"/>
      <c r="F16" s="20"/>
      <c r="G16" s="20"/>
      <c r="H16" s="20"/>
      <c r="I16" s="20"/>
      <c r="J16" s="21"/>
    </row>
    <row r="17" spans="1:10" x14ac:dyDescent="0.25">
      <c r="A17" s="17">
        <v>70</v>
      </c>
      <c r="B17" s="18">
        <f t="shared" si="1"/>
        <v>1.7333333333333201</v>
      </c>
      <c r="C17" s="19"/>
      <c r="D17" s="20"/>
      <c r="E17" s="20"/>
      <c r="F17" s="20"/>
      <c r="G17" s="20"/>
      <c r="H17" s="20"/>
      <c r="I17" s="20"/>
      <c r="J17" s="21"/>
    </row>
    <row r="18" spans="1:10" x14ac:dyDescent="0.25">
      <c r="A18" s="22">
        <v>80</v>
      </c>
      <c r="B18" s="18">
        <f t="shared" si="1"/>
        <v>1.9111111111110972</v>
      </c>
      <c r="C18" s="19"/>
      <c r="D18" s="20"/>
      <c r="E18" s="20"/>
      <c r="F18" s="20"/>
      <c r="G18" s="20"/>
      <c r="H18" s="20"/>
      <c r="I18" s="20"/>
      <c r="J18" s="21"/>
    </row>
    <row r="19" spans="1:10" x14ac:dyDescent="0.25">
      <c r="A19" s="7">
        <v>90</v>
      </c>
      <c r="B19" s="24">
        <f>'Compass Deviation'!I14</f>
        <v>1.9999999999999858</v>
      </c>
      <c r="C19" s="19"/>
      <c r="D19" s="20"/>
      <c r="E19" s="20"/>
      <c r="F19" s="20"/>
      <c r="G19" s="20"/>
      <c r="H19" s="20"/>
      <c r="I19" s="20"/>
      <c r="J19" s="21"/>
    </row>
    <row r="20" spans="1:10" x14ac:dyDescent="0.25">
      <c r="A20" s="17">
        <v>100</v>
      </c>
      <c r="B20" s="18">
        <f>(($B$24-$B$19)/4.5)+B19</f>
        <v>1.8222222222222086</v>
      </c>
      <c r="C20" s="19"/>
      <c r="D20" s="20"/>
      <c r="E20" s="20"/>
      <c r="F20" s="20"/>
      <c r="G20" s="20"/>
      <c r="H20" s="20"/>
      <c r="I20" s="20"/>
      <c r="J20" s="21"/>
    </row>
    <row r="21" spans="1:10" x14ac:dyDescent="0.25">
      <c r="A21" s="17">
        <v>110</v>
      </c>
      <c r="B21" s="18">
        <f t="shared" ref="B21:B23" si="2">(($B$24-$B$19)/4.5)+B20</f>
        <v>1.6444444444444315</v>
      </c>
      <c r="C21" s="19"/>
      <c r="D21" s="20"/>
      <c r="E21" s="20"/>
      <c r="F21" s="20"/>
      <c r="G21" s="20"/>
      <c r="H21" s="20"/>
      <c r="I21" s="20"/>
      <c r="J21" s="21"/>
    </row>
    <row r="22" spans="1:10" x14ac:dyDescent="0.25">
      <c r="A22" s="22">
        <v>120</v>
      </c>
      <c r="B22" s="18">
        <f t="shared" si="2"/>
        <v>1.4666666666666544</v>
      </c>
      <c r="C22" s="19"/>
      <c r="D22" s="20"/>
      <c r="E22" s="20"/>
      <c r="F22" s="20"/>
      <c r="G22" s="20"/>
      <c r="H22" s="20"/>
      <c r="I22" s="20"/>
      <c r="J22" s="21"/>
    </row>
    <row r="23" spans="1:10" x14ac:dyDescent="0.25">
      <c r="A23" s="17">
        <v>130</v>
      </c>
      <c r="B23" s="18">
        <f t="shared" si="2"/>
        <v>1.2888888888888772</v>
      </c>
      <c r="C23" s="19"/>
      <c r="D23" s="20"/>
      <c r="E23" s="20"/>
      <c r="F23" s="20"/>
      <c r="G23" s="20"/>
      <c r="H23" s="20"/>
      <c r="I23" s="20"/>
      <c r="J23" s="21"/>
    </row>
    <row r="24" spans="1:10" x14ac:dyDescent="0.25">
      <c r="A24" s="7">
        <v>135</v>
      </c>
      <c r="B24" s="24">
        <f>'Compass Deviation'!J14</f>
        <v>1.1999999999999886</v>
      </c>
      <c r="C24" s="19"/>
      <c r="D24" s="20"/>
      <c r="E24" s="20"/>
      <c r="F24" s="20"/>
      <c r="G24" s="20"/>
      <c r="H24" s="20"/>
      <c r="I24" s="20"/>
      <c r="J24" s="21"/>
    </row>
    <row r="25" spans="1:10" x14ac:dyDescent="0.25">
      <c r="A25" s="17">
        <v>140</v>
      </c>
      <c r="B25" s="18">
        <f>(($B$29-$B$24)/4.5)+B24</f>
        <v>1.1777777777777676</v>
      </c>
      <c r="C25" s="19"/>
      <c r="D25" s="20"/>
      <c r="E25" s="20"/>
      <c r="F25" s="20"/>
      <c r="G25" s="20"/>
      <c r="H25" s="20"/>
      <c r="I25" s="20"/>
      <c r="J25" s="21"/>
    </row>
    <row r="26" spans="1:10" x14ac:dyDescent="0.25">
      <c r="A26" s="17">
        <v>150</v>
      </c>
      <c r="B26" s="18">
        <f t="shared" ref="B26:B28" si="3">(($B$29-$B$24)/4.5)+B25</f>
        <v>1.1555555555555466</v>
      </c>
      <c r="C26" s="19"/>
      <c r="D26" s="20"/>
      <c r="E26" s="20"/>
      <c r="F26" s="20"/>
      <c r="G26" s="20"/>
      <c r="H26" s="20"/>
      <c r="I26" s="20"/>
      <c r="J26" s="21"/>
    </row>
    <row r="27" spans="1:10" x14ac:dyDescent="0.25">
      <c r="A27" s="22">
        <v>160</v>
      </c>
      <c r="B27" s="18">
        <f t="shared" si="3"/>
        <v>1.1333333333333255</v>
      </c>
      <c r="C27" s="19"/>
      <c r="D27" s="20"/>
      <c r="E27" s="20"/>
      <c r="F27" s="20"/>
      <c r="G27" s="20"/>
      <c r="H27" s="20"/>
      <c r="I27" s="20"/>
      <c r="J27" s="21"/>
    </row>
    <row r="28" spans="1:10" x14ac:dyDescent="0.25">
      <c r="A28" s="17">
        <v>170</v>
      </c>
      <c r="B28" s="18">
        <f t="shared" si="3"/>
        <v>1.1111111111111045</v>
      </c>
      <c r="C28" s="19"/>
      <c r="D28" s="20"/>
      <c r="E28" s="20"/>
      <c r="F28" s="20"/>
      <c r="G28" s="20"/>
      <c r="H28" s="20"/>
      <c r="I28" s="20"/>
      <c r="J28" s="21"/>
    </row>
    <row r="29" spans="1:10" x14ac:dyDescent="0.25">
      <c r="A29" s="23">
        <v>180</v>
      </c>
      <c r="B29" s="24">
        <f>'Compass Deviation'!K14</f>
        <v>1.0999999999999943</v>
      </c>
      <c r="C29" s="19"/>
      <c r="D29" s="20"/>
      <c r="E29" s="20"/>
      <c r="F29" s="20"/>
      <c r="G29" s="20"/>
      <c r="H29" s="20"/>
      <c r="I29" s="20"/>
      <c r="J29" s="21"/>
    </row>
    <row r="30" spans="1:10" x14ac:dyDescent="0.25">
      <c r="A30" s="17">
        <v>190</v>
      </c>
      <c r="B30" s="18">
        <f>(($B$34-$B$29)/4.5)+B29</f>
        <v>1.0777777777777733</v>
      </c>
      <c r="C30" s="19"/>
      <c r="D30" s="20"/>
      <c r="E30" s="20"/>
      <c r="F30" s="20"/>
      <c r="G30" s="20"/>
      <c r="H30" s="20"/>
      <c r="I30" s="20"/>
      <c r="J30" s="21"/>
    </row>
    <row r="31" spans="1:10" x14ac:dyDescent="0.25">
      <c r="A31" s="17">
        <v>200</v>
      </c>
      <c r="B31" s="18">
        <f t="shared" ref="B31:B33" si="4">(($B$34-$B$29)/4.5)+B30</f>
        <v>1.0555555555555522</v>
      </c>
      <c r="C31" s="19"/>
      <c r="D31" s="20"/>
      <c r="E31" s="20"/>
      <c r="F31" s="20"/>
      <c r="G31" s="20"/>
      <c r="H31" s="20"/>
      <c r="I31" s="20"/>
      <c r="J31" s="21"/>
    </row>
    <row r="32" spans="1:10" x14ac:dyDescent="0.25">
      <c r="A32" s="17">
        <v>210</v>
      </c>
      <c r="B32" s="18">
        <f t="shared" si="4"/>
        <v>1.0333333333333312</v>
      </c>
      <c r="C32" s="19"/>
      <c r="D32" s="20"/>
      <c r="E32" s="20"/>
      <c r="F32" s="20"/>
      <c r="G32" s="20"/>
      <c r="H32" s="20"/>
      <c r="I32" s="20"/>
      <c r="J32" s="21"/>
    </row>
    <row r="33" spans="1:10" x14ac:dyDescent="0.25">
      <c r="A33" s="22">
        <v>220</v>
      </c>
      <c r="B33" s="18">
        <f t="shared" si="4"/>
        <v>1.0111111111111102</v>
      </c>
      <c r="C33" s="19"/>
      <c r="D33" s="20"/>
      <c r="E33" s="20"/>
      <c r="F33" s="20"/>
      <c r="G33" s="20"/>
      <c r="H33" s="20"/>
      <c r="I33" s="20"/>
      <c r="J33" s="21"/>
    </row>
    <row r="34" spans="1:10" x14ac:dyDescent="0.25">
      <c r="A34" s="23">
        <v>225</v>
      </c>
      <c r="B34" s="24">
        <f>'Compass Deviation'!L14</f>
        <v>1</v>
      </c>
      <c r="C34" s="19"/>
      <c r="D34" s="20"/>
      <c r="E34" s="20"/>
      <c r="F34" s="20"/>
      <c r="G34" s="20"/>
      <c r="H34" s="20"/>
      <c r="I34" s="20"/>
      <c r="J34" s="21"/>
    </row>
    <row r="35" spans="1:10" x14ac:dyDescent="0.25">
      <c r="A35" s="17">
        <v>230</v>
      </c>
      <c r="B35" s="18">
        <f>(($B$39-$B$34)/4.5)+B34</f>
        <v>0.46666666666666545</v>
      </c>
      <c r="C35" s="19"/>
      <c r="D35" s="20"/>
      <c r="E35" s="20"/>
      <c r="F35" s="20"/>
      <c r="G35" s="20"/>
      <c r="H35" s="20"/>
      <c r="I35" s="20"/>
      <c r="J35" s="21"/>
    </row>
    <row r="36" spans="1:10" x14ac:dyDescent="0.25">
      <c r="A36" s="17">
        <v>240</v>
      </c>
      <c r="B36" s="18">
        <f t="shared" ref="B36:B38" si="5">(($B$39-$B$34)/4.5)+B35</f>
        <v>-6.6666666666669094E-2</v>
      </c>
      <c r="C36" s="19"/>
      <c r="D36" s="20"/>
      <c r="E36" s="20"/>
      <c r="F36" s="20"/>
      <c r="G36" s="20"/>
      <c r="H36" s="20"/>
      <c r="I36" s="20"/>
      <c r="J36" s="21"/>
    </row>
    <row r="37" spans="1:10" x14ac:dyDescent="0.25">
      <c r="A37" s="17">
        <v>250</v>
      </c>
      <c r="B37" s="18">
        <f t="shared" si="5"/>
        <v>-0.60000000000000364</v>
      </c>
      <c r="C37" s="19"/>
      <c r="D37" s="20"/>
      <c r="E37" s="20"/>
      <c r="F37" s="20"/>
      <c r="G37" s="20"/>
      <c r="H37" s="20"/>
      <c r="I37" s="20"/>
      <c r="J37" s="21"/>
    </row>
    <row r="38" spans="1:10" x14ac:dyDescent="0.25">
      <c r="A38" s="22">
        <v>260</v>
      </c>
      <c r="B38" s="18">
        <f t="shared" si="5"/>
        <v>-1.1333333333333382</v>
      </c>
      <c r="C38" s="19"/>
      <c r="D38" s="20"/>
      <c r="E38" s="20"/>
      <c r="F38" s="20"/>
      <c r="G38" s="20"/>
      <c r="H38" s="20"/>
      <c r="I38" s="20"/>
      <c r="J38" s="21"/>
    </row>
    <row r="39" spans="1:10" x14ac:dyDescent="0.25">
      <c r="A39" s="7">
        <v>270</v>
      </c>
      <c r="B39" s="24">
        <f>'Compass Deviation'!M14</f>
        <v>-1.4000000000000057</v>
      </c>
      <c r="C39" s="19"/>
      <c r="D39" s="20"/>
      <c r="E39" s="20"/>
      <c r="F39" s="20"/>
      <c r="G39" s="20"/>
      <c r="H39" s="20"/>
      <c r="I39" s="20"/>
      <c r="J39" s="21"/>
    </row>
    <row r="40" spans="1:10" x14ac:dyDescent="0.25">
      <c r="A40" s="17">
        <v>280</v>
      </c>
      <c r="B40" s="18">
        <f>(($B$44-$B$39)/4.5)+B39</f>
        <v>-1.7111111111111181</v>
      </c>
      <c r="C40" s="19"/>
      <c r="D40" s="20"/>
      <c r="E40" s="20"/>
      <c r="F40" s="20"/>
      <c r="G40" s="20"/>
      <c r="H40" s="20"/>
      <c r="I40" s="20"/>
      <c r="J40" s="21"/>
    </row>
    <row r="41" spans="1:10" x14ac:dyDescent="0.25">
      <c r="A41" s="17">
        <v>290</v>
      </c>
      <c r="B41" s="18">
        <f t="shared" ref="B41:B43" si="6">(($B$44-$B$39)/4.5)+B40</f>
        <v>-2.0222222222222306</v>
      </c>
      <c r="C41" s="19"/>
      <c r="D41" s="20"/>
      <c r="E41" s="20"/>
      <c r="F41" s="20"/>
      <c r="G41" s="20"/>
      <c r="H41" s="20"/>
      <c r="I41" s="20"/>
      <c r="J41" s="21"/>
    </row>
    <row r="42" spans="1:10" x14ac:dyDescent="0.25">
      <c r="A42" s="22">
        <v>300</v>
      </c>
      <c r="B42" s="18">
        <f t="shared" si="6"/>
        <v>-2.3333333333333428</v>
      </c>
      <c r="C42" s="19"/>
      <c r="D42" s="20"/>
      <c r="E42" s="20"/>
      <c r="F42" s="20"/>
      <c r="G42" s="20"/>
      <c r="H42" s="20"/>
      <c r="I42" s="20"/>
      <c r="J42" s="21"/>
    </row>
    <row r="43" spans="1:10" x14ac:dyDescent="0.25">
      <c r="A43" s="17">
        <v>310</v>
      </c>
      <c r="B43" s="18">
        <f t="shared" si="6"/>
        <v>-2.644444444444455</v>
      </c>
      <c r="C43" s="19"/>
      <c r="D43" s="20"/>
      <c r="E43" s="20"/>
      <c r="F43" s="20"/>
      <c r="G43" s="20"/>
      <c r="H43" s="20"/>
      <c r="I43" s="20"/>
      <c r="J43" s="21"/>
    </row>
    <row r="44" spans="1:10" x14ac:dyDescent="0.25">
      <c r="A44" s="7">
        <v>315</v>
      </c>
      <c r="B44" s="24">
        <f>'Compass Deviation'!N14</f>
        <v>-2.8000000000000114</v>
      </c>
      <c r="C44" s="19"/>
      <c r="D44" s="20"/>
      <c r="E44" s="20"/>
      <c r="F44" s="20"/>
      <c r="G44" s="20"/>
      <c r="H44" s="20"/>
      <c r="I44" s="20"/>
      <c r="J44" s="21"/>
    </row>
    <row r="45" spans="1:10" x14ac:dyDescent="0.25">
      <c r="A45" s="17">
        <v>320</v>
      </c>
      <c r="B45" s="18">
        <f>(($B$9-$B$44)/4.5)+B44</f>
        <v>-2.5777777777777859</v>
      </c>
      <c r="C45" s="19"/>
      <c r="D45" s="20"/>
      <c r="E45" s="20"/>
      <c r="F45" s="20"/>
      <c r="G45" s="20"/>
      <c r="H45" s="20"/>
      <c r="I45" s="20"/>
      <c r="J45" s="21"/>
    </row>
    <row r="46" spans="1:10" x14ac:dyDescent="0.25">
      <c r="A46" s="17">
        <v>330</v>
      </c>
      <c r="B46" s="18">
        <f t="shared" ref="B46:B48" si="7">(($B$9-$B$44)/4.5)+B45</f>
        <v>-2.3555555555555605</v>
      </c>
      <c r="C46" s="19"/>
      <c r="D46" s="20"/>
      <c r="E46" s="20"/>
      <c r="F46" s="20"/>
      <c r="G46" s="20"/>
      <c r="H46" s="20"/>
      <c r="I46" s="20"/>
      <c r="J46" s="21"/>
    </row>
    <row r="47" spans="1:10" x14ac:dyDescent="0.25">
      <c r="A47" s="22">
        <v>340</v>
      </c>
      <c r="B47" s="18">
        <f t="shared" si="7"/>
        <v>-2.1333333333333351</v>
      </c>
      <c r="C47" s="19"/>
      <c r="D47" s="20"/>
      <c r="E47" s="20"/>
      <c r="F47" s="20"/>
      <c r="G47" s="20"/>
      <c r="H47" s="20"/>
      <c r="I47" s="20"/>
      <c r="J47" s="21"/>
    </row>
    <row r="48" spans="1:10" ht="15.75" thickBot="1" x14ac:dyDescent="0.3">
      <c r="A48" s="25">
        <v>350</v>
      </c>
      <c r="B48" s="26">
        <f t="shared" si="7"/>
        <v>-1.9111111111111097</v>
      </c>
      <c r="C48" s="27"/>
      <c r="D48" s="28"/>
      <c r="E48" s="28"/>
      <c r="F48" s="28"/>
      <c r="G48" s="28"/>
      <c r="H48" s="28"/>
      <c r="I48" s="28"/>
      <c r="J48" s="29"/>
    </row>
    <row r="49" spans="1:10" ht="15.75" thickBot="1" x14ac:dyDescent="0.3">
      <c r="A49" s="30" t="s">
        <v>46</v>
      </c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5.75" thickBot="1" x14ac:dyDescent="0.3">
      <c r="A50" s="32" t="s">
        <v>72</v>
      </c>
      <c r="B50" s="33"/>
      <c r="C50" s="33"/>
      <c r="D50" s="34"/>
      <c r="E50" s="37"/>
      <c r="F50" s="38"/>
      <c r="G50" s="38"/>
      <c r="H50" s="38"/>
      <c r="I50" s="38"/>
      <c r="J50" s="39"/>
    </row>
    <row r="51" spans="1:10" x14ac:dyDescent="0.25">
      <c r="A51" s="31"/>
      <c r="B51" s="31"/>
      <c r="C51" s="31"/>
      <c r="D51" s="31"/>
      <c r="E51" s="40" t="s">
        <v>73</v>
      </c>
      <c r="F51" s="40"/>
      <c r="G51" s="40"/>
      <c r="H51" s="40"/>
      <c r="I51" s="40"/>
      <c r="J51" s="40"/>
    </row>
  </sheetData>
  <sheetProtection algorithmName="SHA-512" hashValue="pVn8T1qYNAUcf5hcwDX6KfNTestrSdf+2Zwvh36AfdROQzYSCxowbdg8gSUw6OuH0PzrcV95bt1w8lNSLJVYRQ==" saltValue="XNqpR+H0oE+jyFHgydD/2Q==" spinCount="100000" sheet="1" objects="1" scenarios="1"/>
  <protectedRanges>
    <protectedRange sqref="E50:J50" name="Zonă3"/>
    <protectedRange sqref="B5:E7 G5:J7 E50:J50" name="Zonă1"/>
    <protectedRange sqref="B5:E7 G5:J7 E50:J50" name="Zonă2"/>
  </protectedRanges>
  <mergeCells count="11">
    <mergeCell ref="C8:J8"/>
    <mergeCell ref="E50:J50"/>
    <mergeCell ref="E51:J51"/>
    <mergeCell ref="A3:J3"/>
    <mergeCell ref="A4:J4"/>
    <mergeCell ref="B5:E5"/>
    <mergeCell ref="G5:J5"/>
    <mergeCell ref="B6:E6"/>
    <mergeCell ref="B7:E7"/>
    <mergeCell ref="G7:J7"/>
    <mergeCell ref="G6:J6"/>
  </mergeCells>
  <pageMargins left="0.25" right="0.25" top="0.75" bottom="0.21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Introduction</vt:lpstr>
      <vt:lpstr>Relationship</vt:lpstr>
      <vt:lpstr>Compass Deviation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2016-11-04T10:05:52Z</cp:lastPrinted>
  <dcterms:created xsi:type="dcterms:W3CDTF">2016-10-30T09:44:03Z</dcterms:created>
  <dcterms:modified xsi:type="dcterms:W3CDTF">2016-11-04T10:29:55Z</dcterms:modified>
</cp:coreProperties>
</file>