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Flag Gaff _ Maritime Navigation using Excel _ v1.0\"/>
    </mc:Choice>
  </mc:AlternateContent>
  <workbookProtection workbookAlgorithmName="SHA-512" workbookHashValue="t30dxOlGAkyLiu2GrPRlwXzGLpzqXbPhF2z/FJHesq4GEV7B8TRs7fkQl2AJk6brPfldFZ0CwpQl4ANQ+G2WUg==" workbookSaltValue="lWPNuGQK6IAggVrhF7Wg+Q==" workbookSpinCount="100000" lockStructure="1"/>
  <bookViews>
    <workbookView xWindow="0" yWindow="0" windowWidth="20490" windowHeight="7905"/>
  </bookViews>
  <sheets>
    <sheet name="Introduction" sheetId="3" r:id="rId1"/>
    <sheet name="Magnetic Variation" sheetId="1" r:id="rId2"/>
    <sheet name="Calculations1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2" l="1"/>
  <c r="T6" i="2" s="1"/>
  <c r="Q6" i="2"/>
  <c r="Q5" i="2"/>
  <c r="Q4" i="2"/>
  <c r="P6" i="2"/>
  <c r="P5" i="2"/>
  <c r="P4" i="2"/>
  <c r="K6" i="2"/>
  <c r="K5" i="2"/>
  <c r="K4" i="2"/>
  <c r="N4" i="2"/>
  <c r="N6" i="2" s="1"/>
  <c r="J6" i="2"/>
  <c r="J5" i="2"/>
  <c r="J4" i="2"/>
  <c r="K16" i="1"/>
  <c r="K17" i="1" s="1"/>
  <c r="K12" i="1"/>
  <c r="K11" i="1"/>
  <c r="O3" i="2" s="1"/>
  <c r="G16" i="1"/>
  <c r="G17" i="1" s="1"/>
  <c r="G12" i="1"/>
  <c r="G11" i="1"/>
  <c r="I3" i="2" s="1"/>
  <c r="R6" i="2" l="1"/>
  <c r="S6" i="2" s="1"/>
  <c r="R5" i="2"/>
  <c r="S5" i="2" s="1"/>
  <c r="R4" i="2"/>
  <c r="N5" i="2"/>
  <c r="L6" i="2"/>
  <c r="M6" i="2" s="1"/>
  <c r="L5" i="2"/>
  <c r="M5" i="2" s="1"/>
  <c r="L4" i="2"/>
  <c r="T5" i="2"/>
  <c r="H4" i="2"/>
  <c r="H5" i="2" s="1"/>
  <c r="S7" i="2" l="1"/>
  <c r="R8" i="2" s="1"/>
  <c r="P10" i="2" s="1"/>
  <c r="T10" i="2"/>
  <c r="N15" i="1" s="1"/>
  <c r="N10" i="2"/>
  <c r="J15" i="1" s="1"/>
  <c r="M7" i="2"/>
  <c r="L8" i="2" s="1"/>
  <c r="H6" i="2"/>
  <c r="C12" i="1"/>
  <c r="N14" i="2" l="1"/>
  <c r="J16" i="1" s="1"/>
  <c r="J17" i="1" s="1"/>
  <c r="Q9" i="2"/>
  <c r="Q10" i="2" s="1"/>
  <c r="M15" i="1" s="1"/>
  <c r="L15" i="1"/>
  <c r="S11" i="2"/>
  <c r="R12" i="2" s="1"/>
  <c r="P14" i="2" s="1"/>
  <c r="T14" i="2"/>
  <c r="N16" i="1" s="1"/>
  <c r="N17" i="1" s="1"/>
  <c r="J10" i="2"/>
  <c r="M11" i="2"/>
  <c r="L12" i="2" s="1"/>
  <c r="J14" i="2" s="1"/>
  <c r="C16" i="1"/>
  <c r="C17" i="1" s="1"/>
  <c r="E6" i="2"/>
  <c r="E5" i="2"/>
  <c r="D6" i="2"/>
  <c r="D5" i="2"/>
  <c r="E4" i="2"/>
  <c r="D4" i="2"/>
  <c r="Q13" i="2" l="1"/>
  <c r="Q14" i="2" s="1"/>
  <c r="M16" i="1" s="1"/>
  <c r="L16" i="1"/>
  <c r="K13" i="2"/>
  <c r="K14" i="2" s="1"/>
  <c r="I16" i="1" s="1"/>
  <c r="H16" i="1"/>
  <c r="K9" i="2"/>
  <c r="K10" i="2" s="1"/>
  <c r="I15" i="1" s="1"/>
  <c r="H15" i="1"/>
  <c r="F6" i="2"/>
  <c r="G6" i="2" s="1"/>
  <c r="F5" i="2"/>
  <c r="F4" i="2"/>
  <c r="L17" i="1" l="1"/>
  <c r="H17" i="1"/>
  <c r="H10" i="2"/>
  <c r="F15" i="1" s="1"/>
  <c r="G5" i="2"/>
  <c r="C11" i="1"/>
  <c r="C3" i="2" s="1"/>
  <c r="G7" i="2" l="1"/>
  <c r="F8" i="2" s="1"/>
  <c r="D10" i="2" s="1"/>
  <c r="D15" i="1" s="1"/>
  <c r="G11" i="2" l="1"/>
  <c r="F12" i="2" s="1"/>
  <c r="D14" i="2" s="1"/>
  <c r="D16" i="1" s="1"/>
  <c r="H14" i="2"/>
  <c r="F16" i="1" s="1"/>
  <c r="F17" i="1" s="1"/>
  <c r="E9" i="2"/>
  <c r="E10" i="2" s="1"/>
  <c r="E15" i="1" s="1"/>
  <c r="E13" i="2" l="1"/>
  <c r="E14" i="2" s="1"/>
  <c r="E16" i="1" s="1"/>
  <c r="D17" i="1" s="1"/>
</calcChain>
</file>

<file path=xl/comments1.xml><?xml version="1.0" encoding="utf-8"?>
<comments xmlns="http://schemas.openxmlformats.org/spreadsheetml/2006/main">
  <authors>
    <author>Sorin Stamate</author>
  </authors>
  <commentList>
    <comment ref="F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61.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61.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61.</t>
        </r>
      </text>
    </comment>
  </commentList>
</comments>
</file>

<file path=xl/sharedStrings.xml><?xml version="1.0" encoding="utf-8"?>
<sst xmlns="http://schemas.openxmlformats.org/spreadsheetml/2006/main" count="124" uniqueCount="78">
  <si>
    <t>[ '.0]</t>
  </si>
  <si>
    <t>Hemisphere</t>
  </si>
  <si>
    <t>E</t>
  </si>
  <si>
    <t>Year</t>
  </si>
  <si>
    <t>Sum</t>
  </si>
  <si>
    <t>Sign</t>
  </si>
  <si>
    <r>
      <t xml:space="preserve">[  </t>
    </r>
    <r>
      <rPr>
        <b/>
        <sz val="11"/>
        <color theme="1"/>
        <rFont val="Calibri"/>
        <family val="2"/>
        <charset val="238"/>
      </rPr>
      <t>°  ]</t>
    </r>
  </si>
  <si>
    <t>Present Year</t>
  </si>
  <si>
    <t>Year from Chart</t>
  </si>
  <si>
    <t>Time Period</t>
  </si>
  <si>
    <t>Increase</t>
  </si>
  <si>
    <t>Decrease</t>
  </si>
  <si>
    <t>Degrees</t>
  </si>
  <si>
    <t>Min&amp;Dec</t>
  </si>
  <si>
    <t>Data</t>
  </si>
  <si>
    <t>Example 1</t>
  </si>
  <si>
    <t>Example 2</t>
  </si>
  <si>
    <t>Example 3</t>
  </si>
  <si>
    <t>( + )</t>
  </si>
  <si>
    <t>( - )</t>
  </si>
  <si>
    <r>
      <t>0</t>
    </r>
    <r>
      <rPr>
        <b/>
        <sz val="11"/>
        <color theme="1"/>
        <rFont val="Calibri"/>
        <family val="2"/>
        <charset val="238"/>
      </rPr>
      <t>°</t>
    </r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</si>
  <si>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</si>
  <si>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to</t>
  </si>
  <si>
    <t>or</t>
  </si>
  <si>
    <t>it can be:</t>
  </si>
  <si>
    <t>The dihedral angle between true meridian plane and magnetic meridian plane</t>
  </si>
  <si>
    <t>The angle between true meridian direction and magnetic meridian direction</t>
  </si>
  <si>
    <t>It counts from true meridian:</t>
  </si>
  <si>
    <t>eastward:</t>
  </si>
  <si>
    <t>westward:</t>
  </si>
  <si>
    <t>On the charts:</t>
  </si>
  <si>
    <t>Can be indicated in the chart title</t>
  </si>
  <si>
    <t>Inside of Chart Compass Rose:</t>
  </si>
  <si>
    <t>Value:</t>
  </si>
  <si>
    <t>Determining year:</t>
  </si>
  <si>
    <r>
      <t>it is indicated with an accuracy of 1/4</t>
    </r>
    <r>
      <rPr>
        <sz val="11"/>
        <color theme="1"/>
        <rFont val="Calibri"/>
        <family val="2"/>
        <charset val="238"/>
      </rPr>
      <t>°</t>
    </r>
  </si>
  <si>
    <t>indicate in minutes</t>
  </si>
  <si>
    <t>and</t>
  </si>
  <si>
    <t>increasing or decreasing</t>
  </si>
  <si>
    <t>Annual increase:</t>
  </si>
  <si>
    <t>Annual decrease:</t>
  </si>
  <si>
    <t>Means increase in absolute value</t>
  </si>
  <si>
    <t>That is increasing the angle between true meridian and magnetic meridian, eastward or westward</t>
  </si>
  <si>
    <t>Means decrease in absolute value</t>
  </si>
  <si>
    <t>That is decreasing the angle between true meridian and magnetic meridian, eastward or westward</t>
  </si>
  <si>
    <t>Regions with abnormalities:</t>
  </si>
  <si>
    <t>They are caused by continuous movement of the magnetic poles</t>
  </si>
  <si>
    <t>Can be:</t>
  </si>
  <si>
    <t>Daily:</t>
  </si>
  <si>
    <t>Annual:</t>
  </si>
  <si>
    <t>Secular:</t>
  </si>
  <si>
    <t>They are small and neglect in navigation calculations</t>
  </si>
  <si>
    <t>Important for navigation</t>
  </si>
  <si>
    <t>Or magnetic storms</t>
  </si>
  <si>
    <t>Or magnetic disturbances</t>
  </si>
  <si>
    <t>Are marked on nautical charts</t>
  </si>
  <si>
    <t>Flag Gaff</t>
  </si>
  <si>
    <t>Maritime Navigation using Excel</t>
  </si>
  <si>
    <t>MAGNETIC VARIATION OR DECLINATION</t>
  </si>
  <si>
    <t>1. Magnetic Variation or Declination:</t>
  </si>
  <si>
    <t>Magnetic Variation or Declination:</t>
  </si>
  <si>
    <t>( var )</t>
  </si>
  <si>
    <t>(To be filled only in YELLOW cells)</t>
  </si>
  <si>
    <t>Annual fluctuation:</t>
  </si>
  <si>
    <t>2. Fluctuations of Magnetic Variation or Declination:</t>
  </si>
  <si>
    <t>Periodic fluctuations:</t>
  </si>
  <si>
    <t>Irregular fluctuations: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</si>
  <si>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</si>
  <si>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A sudden fluctuation for a few hours</t>
  </si>
  <si>
    <t>Are regions where the magnetic variation or declination varies widely from neighbouring regions</t>
  </si>
  <si>
    <t>Annual</t>
  </si>
  <si>
    <t>Variation from Chart</t>
  </si>
  <si>
    <t>VARIATION for the Present Year</t>
  </si>
  <si>
    <t>Total of Variation</t>
  </si>
  <si>
    <t>VARIATION to be used</t>
  </si>
  <si>
    <t>Magnetic Variation or Declination</t>
  </si>
  <si>
    <t>Easterly</t>
  </si>
  <si>
    <t>Westerly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</si>
</sst>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1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4" borderId="5" xfId="0" applyFill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4" borderId="6" xfId="0" applyFill="1" applyBorder="1" applyAlignment="1">
      <alignment horizontal="center"/>
    </xf>
    <xf numFmtId="0" fontId="0" fillId="0" borderId="4" xfId="0" applyBorder="1"/>
    <xf numFmtId="0" fontId="0" fillId="0" borderId="1" xfId="0" applyFill="1" applyBorder="1"/>
    <xf numFmtId="0" fontId="1" fillId="3" borderId="3" xfId="0" applyFont="1" applyFill="1" applyBorder="1" applyAlignment="1">
      <alignment horizontal="center"/>
    </xf>
    <xf numFmtId="0" fontId="0" fillId="4" borderId="8" xfId="0" applyFill="1" applyBorder="1"/>
    <xf numFmtId="0" fontId="0" fillId="5" borderId="1" xfId="0" applyFill="1" applyBorder="1"/>
    <xf numFmtId="0" fontId="1" fillId="3" borderId="9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0" fillId="5" borderId="7" xfId="0" applyFill="1" applyBorder="1"/>
    <xf numFmtId="0" fontId="0" fillId="5" borderId="4" xfId="0" applyFill="1" applyBorder="1" applyAlignment="1">
      <alignment horizontal="center"/>
    </xf>
    <xf numFmtId="0" fontId="9" fillId="0" borderId="0" xfId="3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3" fillId="0" borderId="13" xfId="1" applyProtection="1">
      <protection hidden="1"/>
    </xf>
    <xf numFmtId="0" fontId="5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3" borderId="18" xfId="0" applyFont="1" applyFill="1" applyBorder="1" applyProtection="1"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0" fillId="2" borderId="32" xfId="0" applyFill="1" applyBorder="1" applyProtection="1">
      <protection hidden="1"/>
    </xf>
    <xf numFmtId="0" fontId="0" fillId="0" borderId="2" xfId="0" applyBorder="1" applyProtection="1">
      <protection hidden="1"/>
    </xf>
    <xf numFmtId="164" fontId="0" fillId="0" borderId="2" xfId="0" applyNumberFormat="1" applyBorder="1" applyProtection="1"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2" borderId="22" xfId="0" applyFill="1" applyBorder="1" applyProtection="1"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2" borderId="24" xfId="0" applyFill="1" applyBorder="1" applyProtection="1"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0" fontId="0" fillId="0" borderId="24" xfId="0" applyBorder="1" applyProtection="1">
      <protection hidden="1"/>
    </xf>
    <xf numFmtId="0" fontId="0" fillId="2" borderId="1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25" xfId="0" applyFill="1" applyBorder="1" applyAlignment="1" applyProtection="1">
      <alignment horizontal="center"/>
      <protection hidden="1"/>
    </xf>
    <xf numFmtId="0" fontId="0" fillId="0" borderId="25" xfId="0" applyBorder="1" applyProtection="1">
      <protection hidden="1"/>
    </xf>
    <xf numFmtId="0" fontId="0" fillId="0" borderId="33" xfId="0" applyFill="1" applyBorder="1" applyProtection="1">
      <protection hidden="1"/>
    </xf>
    <xf numFmtId="0" fontId="0" fillId="0" borderId="1" xfId="0" applyFill="1" applyBorder="1" applyProtection="1">
      <protection hidden="1"/>
    </xf>
    <xf numFmtId="164" fontId="0" fillId="0" borderId="1" xfId="0" applyNumberFormat="1" applyFill="1" applyBorder="1" applyProtection="1"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0" fillId="0" borderId="24" xfId="0" applyFill="1" applyBorder="1" applyProtection="1">
      <protection hidden="1"/>
    </xf>
    <xf numFmtId="0" fontId="0" fillId="0" borderId="25" xfId="0" applyFill="1" applyBorder="1" applyAlignment="1" applyProtection="1">
      <alignment horizontal="center"/>
      <protection hidden="1"/>
    </xf>
    <xf numFmtId="0" fontId="1" fillId="5" borderId="33" xfId="0" applyFont="1" applyFill="1" applyBorder="1" applyProtection="1">
      <protection hidden="1"/>
    </xf>
    <xf numFmtId="0" fontId="1" fillId="5" borderId="1" xfId="0" applyFont="1" applyFill="1" applyBorder="1" applyProtection="1">
      <protection hidden="1"/>
    </xf>
    <xf numFmtId="164" fontId="1" fillId="5" borderId="1" xfId="0" applyNumberFormat="1" applyFont="1" applyFill="1" applyBorder="1" applyProtection="1"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1" fillId="5" borderId="24" xfId="0" applyFont="1" applyFill="1" applyBorder="1" applyProtection="1">
      <protection hidden="1"/>
    </xf>
    <xf numFmtId="0" fontId="1" fillId="5" borderId="25" xfId="0" applyFont="1" applyFill="1" applyBorder="1" applyAlignment="1" applyProtection="1">
      <alignment horizontal="center"/>
      <protection hidden="1"/>
    </xf>
    <xf numFmtId="0" fontId="1" fillId="4" borderId="35" xfId="0" applyFont="1" applyFill="1" applyBorder="1" applyAlignment="1" applyProtection="1">
      <alignment horizontal="left"/>
      <protection hidden="1"/>
    </xf>
    <xf numFmtId="0" fontId="1" fillId="4" borderId="14" xfId="0" applyFont="1" applyFill="1" applyBorder="1" applyAlignment="1" applyProtection="1">
      <alignment horizontal="left"/>
      <protection hidden="1"/>
    </xf>
    <xf numFmtId="0" fontId="1" fillId="4" borderId="26" xfId="0" applyFont="1" applyFill="1" applyBorder="1" applyProtection="1">
      <protection hidden="1"/>
    </xf>
    <xf numFmtId="164" fontId="1" fillId="4" borderId="27" xfId="0" applyNumberFormat="1" applyFont="1" applyFill="1" applyBorder="1" applyProtection="1">
      <protection hidden="1"/>
    </xf>
    <xf numFmtId="0" fontId="1" fillId="4" borderId="28" xfId="0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1" fillId="0" borderId="0" xfId="3" applyFont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1" fillId="5" borderId="7" xfId="0" applyFont="1" applyFill="1" applyBorder="1" applyAlignment="1" applyProtection="1">
      <alignment horizontal="left"/>
      <protection hidden="1"/>
    </xf>
    <xf numFmtId="0" fontId="1" fillId="5" borderId="25" xfId="0" applyFont="1" applyFill="1" applyBorder="1" applyAlignment="1" applyProtection="1">
      <alignment horizontal="left"/>
      <protection hidden="1"/>
    </xf>
    <xf numFmtId="0" fontId="1" fillId="0" borderId="7" xfId="0" applyFont="1" applyFill="1" applyBorder="1" applyAlignment="1" applyProtection="1">
      <alignment horizontal="left"/>
      <protection hidden="1"/>
    </xf>
    <xf numFmtId="0" fontId="1" fillId="0" borderId="25" xfId="0" applyFont="1" applyFill="1" applyBorder="1" applyAlignment="1" applyProtection="1">
      <alignment horizontal="left"/>
      <protection hidden="1"/>
    </xf>
    <xf numFmtId="0" fontId="4" fillId="0" borderId="0" xfId="2" applyAlignment="1" applyProtection="1">
      <alignment horizontal="center"/>
      <protection hidden="1"/>
    </xf>
    <xf numFmtId="0" fontId="1" fillId="3" borderId="29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31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1" fillId="3" borderId="34" xfId="0" applyFont="1" applyFill="1" applyBorder="1" applyAlignment="1" applyProtection="1">
      <alignment horizontal="left"/>
      <protection hidden="1"/>
    </xf>
    <xf numFmtId="0" fontId="1" fillId="5" borderId="7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4">
    <cellStyle name="Normal" xfId="0" builtinId="0"/>
    <cellStyle name="Text explicativ" xfId="2" builtinId="53"/>
    <cellStyle name="Titlu" xfId="3" builtinId="15"/>
    <cellStyle name="Titlu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2"/>
  <sheetViews>
    <sheetView tabSelected="1" workbookViewId="0"/>
  </sheetViews>
  <sheetFormatPr defaultRowHeight="15" x14ac:dyDescent="0.25"/>
  <cols>
    <col min="1" max="16384" width="9.140625" style="17"/>
  </cols>
  <sheetData>
    <row r="1" spans="1:15" ht="23.25" x14ac:dyDescent="0.35">
      <c r="A1" s="16" t="s">
        <v>56</v>
      </c>
    </row>
    <row r="2" spans="1:15" x14ac:dyDescent="0.25">
      <c r="A2" s="18" t="s">
        <v>57</v>
      </c>
    </row>
    <row r="3" spans="1:15" ht="23.25" x14ac:dyDescent="0.35">
      <c r="A3" s="65" t="s">
        <v>58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1:15" ht="20.25" thickBot="1" x14ac:dyDescent="0.35">
      <c r="A5" s="19" t="s">
        <v>59</v>
      </c>
      <c r="B5" s="19"/>
      <c r="C5" s="19"/>
      <c r="D5" s="19"/>
      <c r="E5" s="19"/>
    </row>
    <row r="6" spans="1:15" ht="15.75" thickTop="1" x14ac:dyDescent="0.25"/>
    <row r="7" spans="1:15" x14ac:dyDescent="0.25">
      <c r="A7" s="20" t="s">
        <v>60</v>
      </c>
      <c r="E7" s="21" t="s">
        <v>61</v>
      </c>
      <c r="F7" s="17" t="s">
        <v>25</v>
      </c>
    </row>
    <row r="8" spans="1:15" x14ac:dyDescent="0.25">
      <c r="A8" s="22"/>
      <c r="F8" s="17" t="s">
        <v>23</v>
      </c>
    </row>
    <row r="9" spans="1:15" x14ac:dyDescent="0.25">
      <c r="F9" s="17" t="s">
        <v>26</v>
      </c>
    </row>
    <row r="11" spans="1:15" x14ac:dyDescent="0.25">
      <c r="F11" s="17" t="s">
        <v>27</v>
      </c>
      <c r="I11" s="17" t="s">
        <v>28</v>
      </c>
      <c r="J11" s="21" t="s">
        <v>18</v>
      </c>
      <c r="K11" s="23" t="s">
        <v>23</v>
      </c>
      <c r="L11" s="21" t="s">
        <v>76</v>
      </c>
      <c r="O11" s="21"/>
    </row>
    <row r="12" spans="1:15" x14ac:dyDescent="0.25">
      <c r="I12" s="17" t="s">
        <v>29</v>
      </c>
      <c r="J12" s="21" t="s">
        <v>19</v>
      </c>
      <c r="K12" s="23" t="s">
        <v>23</v>
      </c>
      <c r="L12" s="21" t="s">
        <v>77</v>
      </c>
      <c r="O12" s="21"/>
    </row>
    <row r="13" spans="1:15" x14ac:dyDescent="0.25">
      <c r="I13" s="17" t="s">
        <v>24</v>
      </c>
      <c r="J13" s="21" t="s">
        <v>20</v>
      </c>
      <c r="K13" s="23" t="s">
        <v>22</v>
      </c>
      <c r="L13" s="21" t="s">
        <v>21</v>
      </c>
    </row>
    <row r="14" spans="1:15" x14ac:dyDescent="0.25">
      <c r="L14" s="21"/>
      <c r="M14" s="24"/>
      <c r="N14" s="24"/>
      <c r="O14" s="24"/>
    </row>
    <row r="15" spans="1:15" x14ac:dyDescent="0.25">
      <c r="E15" s="17" t="s">
        <v>30</v>
      </c>
      <c r="G15" s="17" t="s">
        <v>31</v>
      </c>
      <c r="K15" s="21"/>
      <c r="L15" s="24"/>
      <c r="M15" s="24"/>
      <c r="O15" s="24"/>
    </row>
    <row r="16" spans="1:15" x14ac:dyDescent="0.25">
      <c r="G16" s="17" t="s">
        <v>23</v>
      </c>
      <c r="K16" s="21"/>
      <c r="L16" s="24"/>
      <c r="M16" s="24"/>
      <c r="O16" s="24"/>
    </row>
    <row r="17" spans="1:15" x14ac:dyDescent="0.25">
      <c r="G17" s="17" t="s">
        <v>32</v>
      </c>
      <c r="J17" s="17" t="s">
        <v>33</v>
      </c>
      <c r="K17" s="21"/>
      <c r="L17" s="24" t="s">
        <v>35</v>
      </c>
      <c r="M17" s="24"/>
      <c r="O17" s="24"/>
    </row>
    <row r="18" spans="1:15" x14ac:dyDescent="0.25">
      <c r="J18" s="17" t="s">
        <v>34</v>
      </c>
      <c r="K18" s="21"/>
      <c r="L18" s="24"/>
      <c r="M18" s="24"/>
      <c r="O18" s="24"/>
    </row>
    <row r="19" spans="1:15" x14ac:dyDescent="0.25">
      <c r="J19" s="17" t="s">
        <v>63</v>
      </c>
      <c r="K19" s="21"/>
      <c r="L19" s="24" t="s">
        <v>36</v>
      </c>
      <c r="M19" s="24"/>
      <c r="O19" s="24"/>
    </row>
    <row r="20" spans="1:15" x14ac:dyDescent="0.25">
      <c r="K20" s="21"/>
      <c r="L20" s="24" t="s">
        <v>37</v>
      </c>
      <c r="M20" s="24"/>
      <c r="O20" s="24"/>
    </row>
    <row r="21" spans="1:15" x14ac:dyDescent="0.25">
      <c r="K21" s="21"/>
      <c r="L21" s="24" t="s">
        <v>38</v>
      </c>
      <c r="M21" s="24"/>
      <c r="O21" s="24"/>
    </row>
    <row r="22" spans="1:15" x14ac:dyDescent="0.25">
      <c r="E22" s="17" t="s">
        <v>39</v>
      </c>
      <c r="G22" s="17" t="s">
        <v>41</v>
      </c>
      <c r="K22" s="21"/>
      <c r="L22" s="24"/>
      <c r="M22" s="24"/>
      <c r="O22" s="24"/>
    </row>
    <row r="23" spans="1:15" x14ac:dyDescent="0.25">
      <c r="G23" s="17" t="s">
        <v>42</v>
      </c>
      <c r="K23" s="21"/>
      <c r="L23" s="24"/>
      <c r="M23" s="24"/>
      <c r="O23" s="24"/>
    </row>
    <row r="24" spans="1:15" x14ac:dyDescent="0.25">
      <c r="K24" s="21"/>
      <c r="L24" s="24"/>
      <c r="M24" s="24"/>
      <c r="O24" s="24"/>
    </row>
    <row r="25" spans="1:15" x14ac:dyDescent="0.25">
      <c r="E25" s="17" t="s">
        <v>40</v>
      </c>
      <c r="G25" s="17" t="s">
        <v>43</v>
      </c>
      <c r="K25" s="21"/>
      <c r="L25" s="24"/>
      <c r="M25" s="24"/>
      <c r="O25" s="24"/>
    </row>
    <row r="26" spans="1:15" x14ac:dyDescent="0.25">
      <c r="G26" s="17" t="s">
        <v>44</v>
      </c>
      <c r="K26" s="21"/>
      <c r="L26" s="24"/>
      <c r="M26" s="24"/>
      <c r="O26" s="24"/>
    </row>
    <row r="27" spans="1:15" x14ac:dyDescent="0.25">
      <c r="M27" s="24"/>
      <c r="N27" s="24"/>
      <c r="O27" s="24"/>
    </row>
    <row r="28" spans="1:15" ht="20.25" thickBot="1" x14ac:dyDescent="0.35">
      <c r="A28" s="19" t="s">
        <v>64</v>
      </c>
      <c r="B28" s="19"/>
      <c r="C28" s="19"/>
      <c r="D28" s="19"/>
      <c r="E28" s="19"/>
      <c r="F28" s="19"/>
      <c r="G28" s="19"/>
    </row>
    <row r="29" spans="1:15" ht="15.75" thickTop="1" x14ac:dyDescent="0.25"/>
    <row r="30" spans="1:15" x14ac:dyDescent="0.25">
      <c r="A30" s="20" t="s">
        <v>65</v>
      </c>
      <c r="D30" s="17" t="s">
        <v>46</v>
      </c>
    </row>
    <row r="31" spans="1:15" x14ac:dyDescent="0.25">
      <c r="D31" s="17" t="s">
        <v>47</v>
      </c>
      <c r="E31" s="17" t="s">
        <v>48</v>
      </c>
      <c r="F31" s="17" t="s">
        <v>51</v>
      </c>
    </row>
    <row r="32" spans="1:15" x14ac:dyDescent="0.25">
      <c r="E32" s="17" t="s">
        <v>49</v>
      </c>
      <c r="F32" s="17" t="s">
        <v>51</v>
      </c>
    </row>
    <row r="33" spans="1:6" x14ac:dyDescent="0.25">
      <c r="E33" s="17" t="s">
        <v>50</v>
      </c>
      <c r="F33" s="17" t="s">
        <v>52</v>
      </c>
    </row>
    <row r="35" spans="1:6" x14ac:dyDescent="0.25">
      <c r="A35" s="20" t="s">
        <v>66</v>
      </c>
      <c r="D35" s="17" t="s">
        <v>53</v>
      </c>
    </row>
    <row r="36" spans="1:6" x14ac:dyDescent="0.25">
      <c r="D36" s="17" t="s">
        <v>68</v>
      </c>
    </row>
    <row r="38" spans="1:6" x14ac:dyDescent="0.25">
      <c r="A38" s="20" t="s">
        <v>45</v>
      </c>
      <c r="D38" s="17" t="s">
        <v>54</v>
      </c>
    </row>
    <row r="39" spans="1:6" x14ac:dyDescent="0.25">
      <c r="D39" s="17" t="s">
        <v>69</v>
      </c>
    </row>
    <row r="40" spans="1:6" x14ac:dyDescent="0.25">
      <c r="D40" s="17" t="s">
        <v>55</v>
      </c>
    </row>
    <row r="42" spans="1:6" x14ac:dyDescent="0.25">
      <c r="A42" s="18" t="s">
        <v>67</v>
      </c>
    </row>
  </sheetData>
  <sheetProtection algorithmName="SHA-512" hashValue="OJ/bnlipyUr1BDQaI3ySwsdXa40KHjm7l0/AefGmJ2EAjtNVauDgdbiM/eSYCkahdy3/S9Z8DtYl9XlqwU0G6A==" saltValue="W8jtq8nfAG+Om0IcyBme/w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8"/>
  <sheetViews>
    <sheetView workbookViewId="0"/>
  </sheetViews>
  <sheetFormatPr defaultRowHeight="15" x14ac:dyDescent="0.25"/>
  <cols>
    <col min="1" max="1" width="18.42578125" style="17" bestFit="1" customWidth="1"/>
    <col min="2" max="2" width="14.140625" style="17" customWidth="1"/>
    <col min="3" max="3" width="5" style="17" bestFit="1" customWidth="1"/>
    <col min="4" max="4" width="9.140625" style="17"/>
    <col min="5" max="5" width="9.42578125" style="17" bestFit="1" customWidth="1"/>
    <col min="6" max="6" width="11.85546875" style="17" bestFit="1" customWidth="1"/>
    <col min="7" max="7" width="5" style="17" bestFit="1" customWidth="1"/>
    <col min="8" max="9" width="9.140625" style="17"/>
    <col min="10" max="10" width="11.85546875" style="17" bestFit="1" customWidth="1"/>
    <col min="11" max="11" width="5" style="17" bestFit="1" customWidth="1"/>
    <col min="12" max="13" width="9.140625" style="17"/>
    <col min="14" max="14" width="11.85546875" style="17" bestFit="1" customWidth="1"/>
    <col min="15" max="16384" width="9.140625" style="17"/>
  </cols>
  <sheetData>
    <row r="1" spans="1:14" ht="23.25" x14ac:dyDescent="0.35">
      <c r="A1" s="16" t="s">
        <v>56</v>
      </c>
    </row>
    <row r="2" spans="1:14" x14ac:dyDescent="0.25">
      <c r="A2" s="18" t="s">
        <v>57</v>
      </c>
    </row>
    <row r="4" spans="1:14" ht="20.25" thickBot="1" x14ac:dyDescent="0.35">
      <c r="A4" s="19" t="s">
        <v>60</v>
      </c>
      <c r="B4" s="19"/>
      <c r="C4" s="19"/>
      <c r="D4" s="19"/>
    </row>
    <row r="5" spans="1:14" ht="15.75" thickTop="1" x14ac:dyDescent="0.25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15.75" thickBot="1" x14ac:dyDescent="0.3">
      <c r="E6" s="25" t="s">
        <v>15</v>
      </c>
      <c r="I6" s="21" t="s">
        <v>16</v>
      </c>
      <c r="M6" s="21" t="s">
        <v>17</v>
      </c>
    </row>
    <row r="7" spans="1:14" ht="16.5" thickTop="1" thickBot="1" x14ac:dyDescent="0.3">
      <c r="C7" s="76" t="s">
        <v>3</v>
      </c>
      <c r="D7" s="26" t="s">
        <v>12</v>
      </c>
      <c r="E7" s="26" t="s">
        <v>13</v>
      </c>
      <c r="F7" s="74" t="s">
        <v>1</v>
      </c>
      <c r="G7" s="76" t="s">
        <v>3</v>
      </c>
      <c r="H7" s="26" t="s">
        <v>12</v>
      </c>
      <c r="I7" s="26" t="s">
        <v>13</v>
      </c>
      <c r="J7" s="79" t="s">
        <v>1</v>
      </c>
      <c r="K7" s="76" t="s">
        <v>3</v>
      </c>
      <c r="L7" s="26" t="s">
        <v>12</v>
      </c>
      <c r="M7" s="26" t="s">
        <v>13</v>
      </c>
      <c r="N7" s="79" t="s">
        <v>1</v>
      </c>
    </row>
    <row r="8" spans="1:14" ht="15.75" thickBot="1" x14ac:dyDescent="0.3">
      <c r="A8" s="81" t="s">
        <v>75</v>
      </c>
      <c r="B8" s="82"/>
      <c r="C8" s="77"/>
      <c r="D8" s="27" t="s">
        <v>6</v>
      </c>
      <c r="E8" s="27" t="s">
        <v>0</v>
      </c>
      <c r="F8" s="75"/>
      <c r="G8" s="78"/>
      <c r="H8" s="27" t="s">
        <v>6</v>
      </c>
      <c r="I8" s="27" t="s">
        <v>0</v>
      </c>
      <c r="J8" s="80"/>
      <c r="K8" s="78"/>
      <c r="L8" s="27" t="s">
        <v>6</v>
      </c>
      <c r="M8" s="27" t="s">
        <v>0</v>
      </c>
      <c r="N8" s="80"/>
    </row>
    <row r="9" spans="1:14" x14ac:dyDescent="0.25">
      <c r="A9" s="67" t="s">
        <v>7</v>
      </c>
      <c r="B9" s="68"/>
      <c r="C9" s="28">
        <v>2016</v>
      </c>
      <c r="D9" s="29"/>
      <c r="E9" s="30"/>
      <c r="F9" s="31"/>
      <c r="G9" s="32"/>
      <c r="H9" s="29"/>
      <c r="I9" s="30"/>
      <c r="J9" s="33"/>
      <c r="K9" s="32"/>
      <c r="L9" s="29"/>
      <c r="M9" s="30"/>
      <c r="N9" s="33"/>
    </row>
    <row r="10" spans="1:14" x14ac:dyDescent="0.25">
      <c r="A10" s="67" t="s">
        <v>8</v>
      </c>
      <c r="B10" s="68"/>
      <c r="C10" s="34">
        <v>1997</v>
      </c>
      <c r="D10" s="35"/>
      <c r="E10" s="36"/>
      <c r="F10" s="37"/>
      <c r="G10" s="38"/>
      <c r="H10" s="35"/>
      <c r="I10" s="36"/>
      <c r="J10" s="39"/>
      <c r="K10" s="38"/>
      <c r="L10" s="35"/>
      <c r="M10" s="36"/>
      <c r="N10" s="39"/>
    </row>
    <row r="11" spans="1:14" x14ac:dyDescent="0.25">
      <c r="A11" s="67" t="s">
        <v>9</v>
      </c>
      <c r="B11" s="68"/>
      <c r="C11" s="40">
        <f>C9-C10</f>
        <v>19</v>
      </c>
      <c r="D11" s="35"/>
      <c r="E11" s="36"/>
      <c r="F11" s="37"/>
      <c r="G11" s="41">
        <f>G9-G10</f>
        <v>0</v>
      </c>
      <c r="H11" s="35"/>
      <c r="I11" s="36"/>
      <c r="J11" s="39"/>
      <c r="K11" s="41">
        <f>K9-K10</f>
        <v>0</v>
      </c>
      <c r="L11" s="35"/>
      <c r="M11" s="36"/>
      <c r="N11" s="39"/>
    </row>
    <row r="12" spans="1:14" x14ac:dyDescent="0.25">
      <c r="A12" s="67" t="s">
        <v>71</v>
      </c>
      <c r="B12" s="68"/>
      <c r="C12" s="40">
        <f>C10</f>
        <v>1997</v>
      </c>
      <c r="D12" s="42">
        <v>1</v>
      </c>
      <c r="E12" s="43">
        <v>15</v>
      </c>
      <c r="F12" s="44" t="s">
        <v>2</v>
      </c>
      <c r="G12" s="41">
        <f>G10</f>
        <v>0</v>
      </c>
      <c r="H12" s="42"/>
      <c r="I12" s="43"/>
      <c r="J12" s="45"/>
      <c r="K12" s="41">
        <f>K10</f>
        <v>0</v>
      </c>
      <c r="L12" s="42"/>
      <c r="M12" s="43"/>
      <c r="N12" s="45"/>
    </row>
    <row r="13" spans="1:14" x14ac:dyDescent="0.25">
      <c r="A13" s="66" t="s">
        <v>70</v>
      </c>
      <c r="B13" s="46" t="s">
        <v>10</v>
      </c>
      <c r="C13" s="40"/>
      <c r="D13" s="42"/>
      <c r="E13" s="43"/>
      <c r="F13" s="37"/>
      <c r="G13" s="41"/>
      <c r="H13" s="42"/>
      <c r="I13" s="43"/>
      <c r="J13" s="39"/>
      <c r="K13" s="41"/>
      <c r="L13" s="42"/>
      <c r="M13" s="43"/>
      <c r="N13" s="39"/>
    </row>
    <row r="14" spans="1:14" x14ac:dyDescent="0.25">
      <c r="A14" s="66"/>
      <c r="B14" s="46" t="s">
        <v>11</v>
      </c>
      <c r="C14" s="40"/>
      <c r="D14" s="42"/>
      <c r="E14" s="43">
        <v>8</v>
      </c>
      <c r="F14" s="37"/>
      <c r="G14" s="41"/>
      <c r="H14" s="42"/>
      <c r="I14" s="43"/>
      <c r="J14" s="39"/>
      <c r="K14" s="41"/>
      <c r="L14" s="42"/>
      <c r="M14" s="43"/>
      <c r="N14" s="39"/>
    </row>
    <row r="15" spans="1:14" x14ac:dyDescent="0.25">
      <c r="A15" s="71" t="s">
        <v>73</v>
      </c>
      <c r="B15" s="72"/>
      <c r="C15" s="47"/>
      <c r="D15" s="48">
        <f>Calculations1!D10</f>
        <v>2</v>
      </c>
      <c r="E15" s="49">
        <f>Calculations1!E10</f>
        <v>31.999999999999993</v>
      </c>
      <c r="F15" s="50" t="str">
        <f>Calculations1!H10</f>
        <v>W</v>
      </c>
      <c r="G15" s="51"/>
      <c r="H15" s="48">
        <f>Calculations1!J10</f>
        <v>0</v>
      </c>
      <c r="I15" s="49">
        <f>Calculations1!K10</f>
        <v>0</v>
      </c>
      <c r="J15" s="52" t="str">
        <f>Calculations1!N10</f>
        <v>E</v>
      </c>
      <c r="K15" s="51"/>
      <c r="L15" s="48">
        <f>Calculations1!P10</f>
        <v>0</v>
      </c>
      <c r="M15" s="49">
        <f>Calculations1!Q10</f>
        <v>0</v>
      </c>
      <c r="N15" s="52" t="str">
        <f>Calculations1!T10</f>
        <v>E</v>
      </c>
    </row>
    <row r="16" spans="1:14" x14ac:dyDescent="0.25">
      <c r="A16" s="69" t="s">
        <v>72</v>
      </c>
      <c r="B16" s="70"/>
      <c r="C16" s="53">
        <f>C9</f>
        <v>2016</v>
      </c>
      <c r="D16" s="54">
        <f>Calculations1!D14</f>
        <v>1</v>
      </c>
      <c r="E16" s="55">
        <f>Calculations1!E14</f>
        <v>16.999999999999993</v>
      </c>
      <c r="F16" s="56" t="str">
        <f>Calculations1!H14</f>
        <v>W</v>
      </c>
      <c r="G16" s="57">
        <f>G9</f>
        <v>0</v>
      </c>
      <c r="H16" s="54">
        <f>Calculations1!J14</f>
        <v>0</v>
      </c>
      <c r="I16" s="55">
        <f>Calculations1!K14</f>
        <v>0</v>
      </c>
      <c r="J16" s="58">
        <f>Calculations1!N14</f>
        <v>0</v>
      </c>
      <c r="K16" s="57">
        <f>K9</f>
        <v>0</v>
      </c>
      <c r="L16" s="54">
        <f>Calculations1!P14</f>
        <v>0</v>
      </c>
      <c r="M16" s="55">
        <f>Calculations1!Q14</f>
        <v>0</v>
      </c>
      <c r="N16" s="58">
        <f>Calculations1!T14</f>
        <v>0</v>
      </c>
    </row>
    <row r="17" spans="1:14" ht="15.75" thickBot="1" x14ac:dyDescent="0.3">
      <c r="A17" s="59" t="s">
        <v>74</v>
      </c>
      <c r="B17" s="60"/>
      <c r="C17" s="61">
        <f>C16</f>
        <v>2016</v>
      </c>
      <c r="D17" s="62">
        <f>D16+((E16/6)/10)</f>
        <v>1.2833333333333332</v>
      </c>
      <c r="E17" s="62"/>
      <c r="F17" s="63" t="str">
        <f>F16</f>
        <v>W</v>
      </c>
      <c r="G17" s="61">
        <f>G16</f>
        <v>0</v>
      </c>
      <c r="H17" s="62">
        <f>H16+((I16/6)/10)</f>
        <v>0</v>
      </c>
      <c r="I17" s="62"/>
      <c r="J17" s="63">
        <f>J16</f>
        <v>0</v>
      </c>
      <c r="K17" s="61">
        <f>K16</f>
        <v>0</v>
      </c>
      <c r="L17" s="62">
        <f>L16+((M16/6)/10)</f>
        <v>0</v>
      </c>
      <c r="M17" s="62"/>
      <c r="N17" s="63">
        <f>N16</f>
        <v>0</v>
      </c>
    </row>
    <row r="18" spans="1:14" x14ac:dyDescent="0.25">
      <c r="A18" s="18" t="s">
        <v>67</v>
      </c>
      <c r="E18" s="64"/>
    </row>
  </sheetData>
  <sheetProtection algorithmName="SHA-512" hashValue="QwTVgQCCwD63j+uMix3JFqpEhKVJDHznJNVzu/YCnQUvVZJKqvGO5mpi2OSTHucnf+ZLszUQOsHPtwYMjm+1HA==" saltValue="PiUV4w2iuq2HFgjbw3NLXQ==" spinCount="100000" sheet="1" objects="1" scenarios="1"/>
  <protectedRanges>
    <protectedRange sqref="C9:C10 D12:E14 F12 G9:G10 H12:I14 J12 K9:K10 L12:M14 N12" name="Zonă1"/>
  </protectedRanges>
  <mergeCells count="15">
    <mergeCell ref="A5:N5"/>
    <mergeCell ref="F7:F8"/>
    <mergeCell ref="C7:C8"/>
    <mergeCell ref="G7:G8"/>
    <mergeCell ref="J7:J8"/>
    <mergeCell ref="K7:K8"/>
    <mergeCell ref="N7:N8"/>
    <mergeCell ref="A8:B8"/>
    <mergeCell ref="A13:A14"/>
    <mergeCell ref="A9:B9"/>
    <mergeCell ref="A16:B16"/>
    <mergeCell ref="A15:B15"/>
    <mergeCell ref="A12:B12"/>
    <mergeCell ref="A11:B11"/>
    <mergeCell ref="A10:B10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/>
  </sheetViews>
  <sheetFormatPr defaultRowHeight="15" x14ac:dyDescent="0.25"/>
  <cols>
    <col min="1" max="1" width="16" bestFit="1" customWidth="1"/>
    <col min="2" max="2" width="16.85546875" customWidth="1"/>
    <col min="3" max="3" width="5" bestFit="1" customWidth="1"/>
    <col min="4" max="4" width="4.85546875" bestFit="1" customWidth="1"/>
    <col min="8" max="8" width="11.85546875" bestFit="1" customWidth="1"/>
    <col min="9" max="9" width="5" bestFit="1" customWidth="1"/>
    <col min="10" max="10" width="4.85546875" bestFit="1" customWidth="1"/>
    <col min="14" max="14" width="11.85546875" bestFit="1" customWidth="1"/>
    <col min="15" max="15" width="5" bestFit="1" customWidth="1"/>
    <col min="16" max="16" width="4.85546875" bestFit="1" customWidth="1"/>
    <col min="20" max="20" width="11.85546875" bestFit="1" customWidth="1"/>
  </cols>
  <sheetData>
    <row r="1" spans="1:20" ht="15.75" thickBot="1" x14ac:dyDescent="0.3">
      <c r="C1" s="89" t="s">
        <v>15</v>
      </c>
      <c r="D1" s="89"/>
      <c r="E1" s="89"/>
      <c r="F1" s="89"/>
      <c r="G1" s="89"/>
      <c r="H1" s="89"/>
      <c r="I1" s="89" t="s">
        <v>16</v>
      </c>
      <c r="J1" s="89"/>
      <c r="K1" s="89"/>
      <c r="L1" s="89"/>
      <c r="M1" s="89"/>
      <c r="N1" s="89"/>
      <c r="O1" s="89" t="s">
        <v>17</v>
      </c>
      <c r="P1" s="89"/>
      <c r="Q1" s="89"/>
      <c r="R1" s="89"/>
      <c r="S1" s="89"/>
      <c r="T1" s="89"/>
    </row>
    <row r="2" spans="1:20" x14ac:dyDescent="0.25">
      <c r="A2" s="93" t="s">
        <v>14</v>
      </c>
      <c r="B2" s="94"/>
      <c r="C2" s="11" t="s">
        <v>3</v>
      </c>
      <c r="D2" s="8" t="s">
        <v>6</v>
      </c>
      <c r="E2" s="8" t="s">
        <v>0</v>
      </c>
      <c r="F2" s="8" t="s">
        <v>4</v>
      </c>
      <c r="G2" s="8" t="s">
        <v>5</v>
      </c>
      <c r="H2" s="13" t="s">
        <v>1</v>
      </c>
      <c r="I2" s="11" t="s">
        <v>3</v>
      </c>
      <c r="J2" s="8" t="s">
        <v>6</v>
      </c>
      <c r="K2" s="8" t="s">
        <v>0</v>
      </c>
      <c r="L2" s="8" t="s">
        <v>4</v>
      </c>
      <c r="M2" s="8" t="s">
        <v>5</v>
      </c>
      <c r="N2" s="13" t="s">
        <v>1</v>
      </c>
      <c r="O2" s="11" t="s">
        <v>3</v>
      </c>
      <c r="P2" s="8" t="s">
        <v>6</v>
      </c>
      <c r="Q2" s="8" t="s">
        <v>0</v>
      </c>
      <c r="R2" s="8" t="s">
        <v>4</v>
      </c>
      <c r="S2" s="8" t="s">
        <v>5</v>
      </c>
      <c r="T2" s="13" t="s">
        <v>1</v>
      </c>
    </row>
    <row r="3" spans="1:20" x14ac:dyDescent="0.25">
      <c r="A3" s="91" t="s">
        <v>9</v>
      </c>
      <c r="B3" s="92"/>
      <c r="C3" s="4">
        <f>'Magnetic Variation'!C11</f>
        <v>19</v>
      </c>
      <c r="D3" s="1"/>
      <c r="E3" s="1"/>
      <c r="F3" s="1"/>
      <c r="G3" s="1"/>
      <c r="H3" s="6"/>
      <c r="I3" s="4">
        <f>'Magnetic Variation'!G11</f>
        <v>0</v>
      </c>
      <c r="J3" s="1"/>
      <c r="K3" s="1"/>
      <c r="L3" s="1"/>
      <c r="M3" s="1"/>
      <c r="N3" s="6"/>
      <c r="O3" s="4">
        <f>'Magnetic Variation'!K11</f>
        <v>0</v>
      </c>
      <c r="P3" s="1"/>
      <c r="Q3" s="1"/>
      <c r="R3" s="1"/>
      <c r="S3" s="1"/>
      <c r="T3" s="6"/>
    </row>
    <row r="4" spans="1:20" x14ac:dyDescent="0.25">
      <c r="A4" s="91" t="s">
        <v>71</v>
      </c>
      <c r="B4" s="92"/>
      <c r="C4" s="4"/>
      <c r="D4" s="1">
        <f>'Magnetic Variation'!D12</f>
        <v>1</v>
      </c>
      <c r="E4" s="1">
        <f>'Magnetic Variation'!E12/60</f>
        <v>0.25</v>
      </c>
      <c r="F4" s="7">
        <f>SUM(D4:E4)</f>
        <v>1.25</v>
      </c>
      <c r="G4" s="1"/>
      <c r="H4" s="3" t="str">
        <f>'Magnetic Variation'!F12</f>
        <v>E</v>
      </c>
      <c r="I4" s="4"/>
      <c r="J4" s="1">
        <f>'Magnetic Variation'!H12</f>
        <v>0</v>
      </c>
      <c r="K4" s="1">
        <f>'Magnetic Variation'!I12/60</f>
        <v>0</v>
      </c>
      <c r="L4" s="7">
        <f>SUM(J4:K4)</f>
        <v>0</v>
      </c>
      <c r="M4" s="1"/>
      <c r="N4" s="3">
        <f>'Magnetic Variation'!J12</f>
        <v>0</v>
      </c>
      <c r="O4" s="4"/>
      <c r="P4" s="1">
        <f>'Magnetic Variation'!L12</f>
        <v>0</v>
      </c>
      <c r="Q4" s="1">
        <f>'Magnetic Variation'!M12/60</f>
        <v>0</v>
      </c>
      <c r="R4" s="7">
        <f>SUM(P4:Q4)</f>
        <v>0</v>
      </c>
      <c r="S4" s="1"/>
      <c r="T4" s="3">
        <f>'Magnetic Variation'!N12</f>
        <v>0</v>
      </c>
    </row>
    <row r="5" spans="1:20" x14ac:dyDescent="0.25">
      <c r="A5" s="90" t="s">
        <v>70</v>
      </c>
      <c r="B5" s="12" t="s">
        <v>10</v>
      </c>
      <c r="C5" s="4"/>
      <c r="D5" s="1">
        <f>'Magnetic Variation'!D13</f>
        <v>0</v>
      </c>
      <c r="E5" s="1">
        <f>'Magnetic Variation'!E13/60</f>
        <v>0</v>
      </c>
      <c r="F5" s="1">
        <f>SUM(D5:E5)</f>
        <v>0</v>
      </c>
      <c r="G5" s="1">
        <f>F5</f>
        <v>0</v>
      </c>
      <c r="H5" s="3" t="str">
        <f>IF(H4="E","E","W")</f>
        <v>E</v>
      </c>
      <c r="I5" s="4"/>
      <c r="J5" s="1">
        <f>'Magnetic Variation'!H13</f>
        <v>0</v>
      </c>
      <c r="K5" s="1">
        <f>'Magnetic Variation'!I13/60</f>
        <v>0</v>
      </c>
      <c r="L5" s="1">
        <f>SUM(J5:K5)</f>
        <v>0</v>
      </c>
      <c r="M5" s="1">
        <f>L5</f>
        <v>0</v>
      </c>
      <c r="N5" s="3" t="str">
        <f>IF(N4="E","E","W")</f>
        <v>W</v>
      </c>
      <c r="O5" s="4"/>
      <c r="P5" s="1">
        <f>'Magnetic Variation'!L13</f>
        <v>0</v>
      </c>
      <c r="Q5" s="1">
        <f>'Magnetic Variation'!M13/60</f>
        <v>0</v>
      </c>
      <c r="R5" s="1">
        <f>SUM(P5:Q5)</f>
        <v>0</v>
      </c>
      <c r="S5" s="1">
        <f>R5</f>
        <v>0</v>
      </c>
      <c r="T5" s="3" t="str">
        <f>IF(T4="E","E","W")</f>
        <v>W</v>
      </c>
    </row>
    <row r="6" spans="1:20" x14ac:dyDescent="0.25">
      <c r="A6" s="90"/>
      <c r="B6" s="12" t="s">
        <v>11</v>
      </c>
      <c r="C6" s="4"/>
      <c r="D6" s="1">
        <f>'Magnetic Variation'!D14</f>
        <v>0</v>
      </c>
      <c r="E6" s="1">
        <f>'Magnetic Variation'!E14/60</f>
        <v>0.13333333333333333</v>
      </c>
      <c r="F6" s="1">
        <f>SUM(D6:E6)</f>
        <v>0.13333333333333333</v>
      </c>
      <c r="G6" s="1">
        <f>F6*(-1)</f>
        <v>-0.13333333333333333</v>
      </c>
      <c r="H6" s="3" t="str">
        <f>IF(H4="E","W","E")</f>
        <v>W</v>
      </c>
      <c r="I6" s="4"/>
      <c r="J6" s="1">
        <f>'Magnetic Variation'!H14</f>
        <v>0</v>
      </c>
      <c r="K6" s="1">
        <f>'Magnetic Variation'!I14/60</f>
        <v>0</v>
      </c>
      <c r="L6" s="1">
        <f>SUM(J6:K6)</f>
        <v>0</v>
      </c>
      <c r="M6" s="1">
        <f>L6*(-1)</f>
        <v>0</v>
      </c>
      <c r="N6" s="3" t="str">
        <f>IF(N4="E","W","E")</f>
        <v>E</v>
      </c>
      <c r="O6" s="4"/>
      <c r="P6" s="1">
        <f>'Magnetic Variation'!L14</f>
        <v>0</v>
      </c>
      <c r="Q6" s="1">
        <f>'Magnetic Variation'!M14/60</f>
        <v>0</v>
      </c>
      <c r="R6" s="1">
        <f>SUM(P6:Q6)</f>
        <v>0</v>
      </c>
      <c r="S6" s="1">
        <f>R6*(-1)</f>
        <v>0</v>
      </c>
      <c r="T6" s="3" t="str">
        <f>IF(T4="E","W","E")</f>
        <v>E</v>
      </c>
    </row>
    <row r="7" spans="1:20" x14ac:dyDescent="0.25">
      <c r="A7" s="87"/>
      <c r="B7" s="88"/>
      <c r="C7" s="4"/>
      <c r="D7" s="1"/>
      <c r="E7" s="1"/>
      <c r="F7" s="1"/>
      <c r="G7" s="1">
        <f>(G5+G6)*C3</f>
        <v>-2.5333333333333332</v>
      </c>
      <c r="H7" s="3"/>
      <c r="I7" s="4"/>
      <c r="J7" s="1"/>
      <c r="K7" s="1"/>
      <c r="L7" s="1"/>
      <c r="M7" s="1">
        <f>(M5+M6)*I3</f>
        <v>0</v>
      </c>
      <c r="N7" s="3"/>
      <c r="O7" s="4"/>
      <c r="P7" s="1"/>
      <c r="Q7" s="1"/>
      <c r="R7" s="1"/>
      <c r="S7" s="1">
        <f>(S5+S6)*O3</f>
        <v>0</v>
      </c>
      <c r="T7" s="3"/>
    </row>
    <row r="8" spans="1:20" x14ac:dyDescent="0.25">
      <c r="A8" s="87"/>
      <c r="B8" s="88"/>
      <c r="C8" s="4"/>
      <c r="D8" s="1"/>
      <c r="E8" s="1"/>
      <c r="F8" s="1">
        <f>ABS(G7)</f>
        <v>2.5333333333333332</v>
      </c>
      <c r="G8" s="1"/>
      <c r="H8" s="3"/>
      <c r="I8" s="4"/>
      <c r="J8" s="1"/>
      <c r="K8" s="1"/>
      <c r="L8" s="1">
        <f>ABS(M7)</f>
        <v>0</v>
      </c>
      <c r="M8" s="1"/>
      <c r="N8" s="3"/>
      <c r="O8" s="4"/>
      <c r="P8" s="1"/>
      <c r="Q8" s="1"/>
      <c r="R8" s="1">
        <f>ABS(S7)</f>
        <v>0</v>
      </c>
      <c r="S8" s="1"/>
      <c r="T8" s="3"/>
    </row>
    <row r="9" spans="1:20" x14ac:dyDescent="0.25">
      <c r="A9" s="87"/>
      <c r="B9" s="88"/>
      <c r="C9" s="4"/>
      <c r="D9" s="1"/>
      <c r="E9" s="1">
        <f>F8-D10</f>
        <v>0.53333333333333321</v>
      </c>
      <c r="F9" s="1"/>
      <c r="G9" s="1"/>
      <c r="H9" s="3"/>
      <c r="I9" s="4"/>
      <c r="J9" s="1"/>
      <c r="K9" s="1">
        <f>L8-J10</f>
        <v>0</v>
      </c>
      <c r="L9" s="1"/>
      <c r="M9" s="1"/>
      <c r="N9" s="3"/>
      <c r="O9" s="4"/>
      <c r="P9" s="1"/>
      <c r="Q9" s="1">
        <f>R8-P10</f>
        <v>0</v>
      </c>
      <c r="R9" s="1"/>
      <c r="S9" s="1"/>
      <c r="T9" s="3"/>
    </row>
    <row r="10" spans="1:20" x14ac:dyDescent="0.25">
      <c r="A10" s="83" t="s">
        <v>73</v>
      </c>
      <c r="B10" s="84"/>
      <c r="C10" s="14"/>
      <c r="D10" s="10">
        <f>INT(F8)</f>
        <v>2</v>
      </c>
      <c r="E10" s="10">
        <f>E9*60</f>
        <v>31.999999999999993</v>
      </c>
      <c r="F10" s="10"/>
      <c r="G10" s="10"/>
      <c r="H10" s="15" t="str">
        <f>IF(F5=0,H6,H5)</f>
        <v>W</v>
      </c>
      <c r="I10" s="14"/>
      <c r="J10" s="10">
        <f>INT(L8)</f>
        <v>0</v>
      </c>
      <c r="K10" s="10">
        <f>K9*60</f>
        <v>0</v>
      </c>
      <c r="L10" s="10"/>
      <c r="M10" s="10"/>
      <c r="N10" s="15" t="str">
        <f>IF(L5=0,N6,N5)</f>
        <v>E</v>
      </c>
      <c r="O10" s="14"/>
      <c r="P10" s="10">
        <f>INT(R8)</f>
        <v>0</v>
      </c>
      <c r="Q10" s="10">
        <f>Q9*60</f>
        <v>0</v>
      </c>
      <c r="R10" s="10"/>
      <c r="S10" s="10"/>
      <c r="T10" s="15" t="str">
        <f>IF(R5=0,T6,T5)</f>
        <v>E</v>
      </c>
    </row>
    <row r="11" spans="1:20" x14ac:dyDescent="0.25">
      <c r="A11" s="87"/>
      <c r="B11" s="88"/>
      <c r="C11" s="4"/>
      <c r="D11" s="1"/>
      <c r="E11" s="1"/>
      <c r="F11" s="7"/>
      <c r="G11" s="1">
        <f>F4+G7</f>
        <v>-1.2833333333333332</v>
      </c>
      <c r="H11" s="3"/>
      <c r="I11" s="4"/>
      <c r="J11" s="1"/>
      <c r="K11" s="1"/>
      <c r="L11" s="7"/>
      <c r="M11" s="1">
        <f>L4+M7</f>
        <v>0</v>
      </c>
      <c r="N11" s="3"/>
      <c r="O11" s="4"/>
      <c r="P11" s="1"/>
      <c r="Q11" s="1"/>
      <c r="R11" s="7"/>
      <c r="S11" s="1">
        <f>R4+S7</f>
        <v>0</v>
      </c>
      <c r="T11" s="3"/>
    </row>
    <row r="12" spans="1:20" x14ac:dyDescent="0.25">
      <c r="A12" s="87"/>
      <c r="B12" s="88"/>
      <c r="C12" s="4"/>
      <c r="D12" s="1"/>
      <c r="E12" s="1"/>
      <c r="F12" s="1">
        <f>ABS(G11)</f>
        <v>1.2833333333333332</v>
      </c>
      <c r="G12" s="1"/>
      <c r="H12" s="3"/>
      <c r="I12" s="4"/>
      <c r="J12" s="1"/>
      <c r="K12" s="1"/>
      <c r="L12" s="1">
        <f>ABS(M11)</f>
        <v>0</v>
      </c>
      <c r="M12" s="1"/>
      <c r="N12" s="3"/>
      <c r="O12" s="4"/>
      <c r="P12" s="1"/>
      <c r="Q12" s="1"/>
      <c r="R12" s="1">
        <f>ABS(S11)</f>
        <v>0</v>
      </c>
      <c r="S12" s="1"/>
      <c r="T12" s="3"/>
    </row>
    <row r="13" spans="1:20" x14ac:dyDescent="0.25">
      <c r="A13" s="87"/>
      <c r="B13" s="88"/>
      <c r="C13" s="4"/>
      <c r="D13" s="1"/>
      <c r="E13" s="1">
        <f>F12-D14</f>
        <v>0.28333333333333321</v>
      </c>
      <c r="F13" s="1"/>
      <c r="G13" s="1"/>
      <c r="H13" s="3"/>
      <c r="I13" s="4"/>
      <c r="J13" s="1"/>
      <c r="K13" s="1">
        <f>L12-J14</f>
        <v>0</v>
      </c>
      <c r="L13" s="1"/>
      <c r="M13" s="1"/>
      <c r="N13" s="3"/>
      <c r="O13" s="4"/>
      <c r="P13" s="1"/>
      <c r="Q13" s="1">
        <f>R12-P14</f>
        <v>0</v>
      </c>
      <c r="R13" s="1"/>
      <c r="S13" s="1"/>
      <c r="T13" s="3"/>
    </row>
    <row r="14" spans="1:20" ht="15.75" thickBot="1" x14ac:dyDescent="0.3">
      <c r="A14" s="85" t="s">
        <v>72</v>
      </c>
      <c r="B14" s="86"/>
      <c r="C14" s="9"/>
      <c r="D14" s="2">
        <f>INT(F12)</f>
        <v>1</v>
      </c>
      <c r="E14" s="2">
        <f>E13*60</f>
        <v>16.999999999999993</v>
      </c>
      <c r="F14" s="2"/>
      <c r="G14" s="2"/>
      <c r="H14" s="5" t="str">
        <f>IF(F8&gt;F4,H10,H4)</f>
        <v>W</v>
      </c>
      <c r="I14" s="9"/>
      <c r="J14" s="2">
        <f>INT(L12)</f>
        <v>0</v>
      </c>
      <c r="K14" s="2">
        <f>K13*60</f>
        <v>0</v>
      </c>
      <c r="L14" s="2"/>
      <c r="M14" s="2"/>
      <c r="N14" s="5">
        <f>IF(L8&gt;L4,N10,N4)</f>
        <v>0</v>
      </c>
      <c r="O14" s="9"/>
      <c r="P14" s="2">
        <f>INT(R12)</f>
        <v>0</v>
      </c>
      <c r="Q14" s="2">
        <f>Q13*60</f>
        <v>0</v>
      </c>
      <c r="R14" s="2"/>
      <c r="S14" s="2"/>
      <c r="T14" s="5">
        <f>IF(R8&gt;R4,T10,T4)</f>
        <v>0</v>
      </c>
    </row>
  </sheetData>
  <mergeCells count="15">
    <mergeCell ref="C1:H1"/>
    <mergeCell ref="I1:N1"/>
    <mergeCell ref="O1:T1"/>
    <mergeCell ref="A5:A6"/>
    <mergeCell ref="A4:B4"/>
    <mergeCell ref="A3:B3"/>
    <mergeCell ref="A2:B2"/>
    <mergeCell ref="A10:B10"/>
    <mergeCell ref="A14:B14"/>
    <mergeCell ref="A9:B9"/>
    <mergeCell ref="A8:B8"/>
    <mergeCell ref="A7:B7"/>
    <mergeCell ref="A13:B13"/>
    <mergeCell ref="A12:B12"/>
    <mergeCell ref="A11:B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Magnetic Variation</vt:lpstr>
      <vt:lpstr>Calculations1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2016-08-10T19:22:46Z</cp:lastPrinted>
  <dcterms:created xsi:type="dcterms:W3CDTF">2015-06-04T09:34:56Z</dcterms:created>
  <dcterms:modified xsi:type="dcterms:W3CDTF">2016-08-10T20:47:08Z</dcterms:modified>
</cp:coreProperties>
</file>