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bookViews>
    <workbookView xWindow="0" yWindow="0" windowWidth="20490" windowHeight="7905" tabRatio="946"/>
  </bookViews>
  <sheets>
    <sheet name="Arrival Point Coordinates" sheetId="1" r:id="rId1"/>
    <sheet name="Computing the Coordinates" sheetId="6" r:id="rId2"/>
    <sheet name="Calculations" sheetId="7" state="hidden" r:id="rId3"/>
  </sheets>
  <calcPr calcId="171027"/>
</workbook>
</file>

<file path=xl/calcChain.xml><?xml version="1.0" encoding="utf-8"?>
<calcChain xmlns="http://schemas.openxmlformats.org/spreadsheetml/2006/main">
  <c r="H5" i="7" l="1"/>
  <c r="H4" i="7"/>
  <c r="M14" i="7"/>
  <c r="M13" i="7"/>
  <c r="L14" i="7"/>
  <c r="N14" i="7" s="1"/>
  <c r="O14" i="7" s="1"/>
  <c r="L13" i="7"/>
  <c r="H14" i="7"/>
  <c r="H13" i="7"/>
  <c r="G14" i="7"/>
  <c r="G13" i="7"/>
  <c r="M5" i="7"/>
  <c r="M4" i="7"/>
  <c r="L5" i="7"/>
  <c r="L4" i="7"/>
  <c r="G5" i="7"/>
  <c r="G4" i="7"/>
  <c r="C5" i="7"/>
  <c r="C4" i="7"/>
  <c r="B5" i="7"/>
  <c r="B4" i="7"/>
  <c r="I13" i="7" l="1"/>
  <c r="J13" i="7" s="1"/>
  <c r="N13" i="7"/>
  <c r="I14" i="7"/>
  <c r="J14" i="7" s="1"/>
  <c r="N5" i="7"/>
  <c r="O5" i="7" s="1"/>
  <c r="N4" i="7"/>
  <c r="O4" i="7" s="1"/>
  <c r="I5" i="7"/>
  <c r="J5" i="7" s="1"/>
  <c r="I4" i="7"/>
  <c r="J4" i="7" s="1"/>
  <c r="C14" i="7"/>
  <c r="B14" i="7"/>
  <c r="C13" i="7"/>
  <c r="B13" i="7"/>
  <c r="O13" i="7" l="1"/>
  <c r="O15" i="7" s="1"/>
  <c r="J15" i="7"/>
  <c r="D13" i="7"/>
  <c r="E13" i="7" s="1"/>
  <c r="D14" i="7"/>
  <c r="E14" i="7" s="1"/>
  <c r="O6" i="7"/>
  <c r="J6" i="7"/>
  <c r="D4" i="7"/>
  <c r="E4" i="7" s="1"/>
  <c r="D5" i="7"/>
  <c r="E5" i="7" s="1"/>
  <c r="O16" i="7" l="1"/>
  <c r="O17" i="6"/>
  <c r="J16" i="7"/>
  <c r="L17" i="6"/>
  <c r="E15" i="7"/>
  <c r="E16" i="7" s="1"/>
  <c r="E19" i="7" s="1"/>
  <c r="O7" i="7"/>
  <c r="L9" i="7" s="1"/>
  <c r="O12" i="6"/>
  <c r="J7" i="7"/>
  <c r="G9" i="7" s="1"/>
  <c r="L12" i="6"/>
  <c r="E6" i="7"/>
  <c r="I12" i="6" s="1"/>
  <c r="O18" i="6" l="1"/>
  <c r="O19" i="7"/>
  <c r="L21" i="7" s="1"/>
  <c r="L18" i="7"/>
  <c r="G18" i="7"/>
  <c r="L18" i="6"/>
  <c r="J19" i="7"/>
  <c r="G21" i="7" s="1"/>
  <c r="I17" i="6"/>
  <c r="I18" i="6" s="1"/>
  <c r="B18" i="7"/>
  <c r="G17" i="6" s="1"/>
  <c r="M8" i="7"/>
  <c r="M9" i="7" s="1"/>
  <c r="N12" i="6" s="1"/>
  <c r="M12" i="6"/>
  <c r="H8" i="7"/>
  <c r="H9" i="7" s="1"/>
  <c r="K12" i="6" s="1"/>
  <c r="J12" i="6"/>
  <c r="E7" i="7"/>
  <c r="B9" i="7" s="1"/>
  <c r="G12" i="6" s="1"/>
  <c r="B21" i="7"/>
  <c r="G18" i="6" s="1"/>
  <c r="M17" i="7" l="1"/>
  <c r="M18" i="7" s="1"/>
  <c r="N17" i="6" s="1"/>
  <c r="M17" i="6"/>
  <c r="M20" i="7"/>
  <c r="M21" i="7" s="1"/>
  <c r="N18" i="6" s="1"/>
  <c r="M18" i="6"/>
  <c r="H20" i="7"/>
  <c r="H21" i="7" s="1"/>
  <c r="K18" i="6" s="1"/>
  <c r="J18" i="6"/>
  <c r="H17" i="7"/>
  <c r="H18" i="7" s="1"/>
  <c r="K17" i="6" s="1"/>
  <c r="J17" i="6"/>
  <c r="C17" i="7"/>
  <c r="C18" i="7" s="1"/>
  <c r="H17" i="6" s="1"/>
  <c r="C8" i="7"/>
  <c r="C9" i="7" s="1"/>
  <c r="H12" i="6" s="1"/>
  <c r="C20" i="7"/>
  <c r="C21" i="7" s="1"/>
  <c r="H18" i="6" s="1"/>
</calcChain>
</file>

<file path=xl/comments1.xml><?xml version="1.0" encoding="utf-8"?>
<comments xmlns="http://schemas.openxmlformats.org/spreadsheetml/2006/main">
  <authors>
    <author>Sorin Stamate</author>
  </authors>
  <commentList>
    <comment ref="E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22.</t>
        </r>
      </text>
    </comment>
    <comment ref="I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[∆ϕ] is given by the direction of travel of the vessel, N or S</t>
        </r>
      </text>
    </comment>
    <comment ref="L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[∆ϕ] is given by the direction of travel of the vessel, N or S</t>
        </r>
      </text>
    </comment>
    <comment ref="O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[∆ϕ] is given by the direction of travel of the vessel, N or S</t>
        </r>
      </text>
    </comment>
    <comment ref="E1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Latitude can not be &gt; 90°, N or S.</t>
        </r>
      </text>
    </comment>
    <comment ref="E1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22.</t>
        </r>
      </text>
    </comment>
    <comment ref="I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L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O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E1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Longitude can not be &gt; 180°, E or W</t>
        </r>
      </text>
    </comment>
    <comment ref="E1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If (λ &gt;180°), then subtract the result from 360° and change the name of longitude
</t>
        </r>
      </text>
    </comment>
  </commentList>
</comments>
</file>

<file path=xl/sharedStrings.xml><?xml version="1.0" encoding="utf-8"?>
<sst xmlns="http://schemas.openxmlformats.org/spreadsheetml/2006/main" count="160" uniqueCount="68">
  <si>
    <t>=</t>
  </si>
  <si>
    <t>ϕ₂</t>
  </si>
  <si>
    <t>Degrees</t>
  </si>
  <si>
    <t>Minutes</t>
  </si>
  <si>
    <t>N</t>
  </si>
  <si>
    <t>S</t>
  </si>
  <si>
    <t>Sum</t>
  </si>
  <si>
    <t>Sign</t>
  </si>
  <si>
    <t>E</t>
  </si>
  <si>
    <t>W</t>
  </si>
  <si>
    <t>λ₂</t>
  </si>
  <si>
    <t>λ₁</t>
  </si>
  <si>
    <t>ϕ₁</t>
  </si>
  <si>
    <t>where:</t>
  </si>
  <si>
    <t>initial latitude of departure point</t>
  </si>
  <si>
    <t>or</t>
  </si>
  <si>
    <t>where the name of latitude is:</t>
  </si>
  <si>
    <t>for Northern Hemisphere</t>
  </si>
  <si>
    <t>for Southern Hemisphere</t>
  </si>
  <si>
    <t>initial longitude of departure point</t>
  </si>
  <si>
    <t>where the name of longitude is:</t>
  </si>
  <si>
    <t>for Eastern Hemisphere</t>
  </si>
  <si>
    <t>for Western Hemisphere</t>
  </si>
  <si>
    <t>All items come in formulas with their signs.</t>
  </si>
  <si>
    <t>Example 1</t>
  </si>
  <si>
    <t>Example 2</t>
  </si>
  <si>
    <t>Example 3</t>
  </si>
  <si>
    <t>Hemisphere</t>
  </si>
  <si>
    <t>+ ∆ϕ</t>
  </si>
  <si>
    <t>+ ∆λ</t>
  </si>
  <si>
    <t>ϕ₂ = ϕ₁ + ∆ϕ</t>
  </si>
  <si>
    <t>λ₂ = λ₁ + ∆λ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</si>
  <si>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</si>
  <si>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t>[ '.0]</t>
  </si>
  <si>
    <t>final latitude of arrival point</t>
  </si>
  <si>
    <t>final longitude of arrival point</t>
  </si>
  <si>
    <t>Difference in Latitude</t>
  </si>
  <si>
    <t>Latitude of Departure Point</t>
  </si>
  <si>
    <t>Difference in Longitude:</t>
  </si>
  <si>
    <t>Longitude of Departure Point</t>
  </si>
  <si>
    <t>LATITUDE OF ARRIVAL POINT</t>
  </si>
  <si>
    <t>LONGITUDE OF ARRIVAL POINT</t>
  </si>
  <si>
    <t>Arrival Latitude</t>
  </si>
  <si>
    <t>Arrival Longitude</t>
  </si>
  <si>
    <t>( + )</t>
  </si>
  <si>
    <t>( - )</t>
  </si>
  <si>
    <r>
      <t>If (λ</t>
    </r>
    <r>
      <rPr>
        <b/>
        <sz val="11"/>
        <color indexed="8"/>
        <rFont val="Calibri"/>
        <family val="2"/>
        <charset val="238"/>
      </rPr>
      <t>₂ &gt; 180°), then</t>
    </r>
  </si>
  <si>
    <t>difference in latitude</t>
  </si>
  <si>
    <t>difference in longitude</t>
  </si>
  <si>
    <t>ϕ₁  +  ∆ϕ</t>
  </si>
  <si>
    <t>λ₁  +  ∆λ</t>
  </si>
  <si>
    <r>
      <t xml:space="preserve">( </t>
    </r>
    <r>
      <rPr>
        <b/>
        <sz val="11"/>
        <color theme="1"/>
        <rFont val="Calibri"/>
        <family val="2"/>
        <charset val="238"/>
      </rPr>
      <t>ϕ₁ )</t>
    </r>
  </si>
  <si>
    <r>
      <t xml:space="preserve">( </t>
    </r>
    <r>
      <rPr>
        <b/>
        <sz val="11"/>
        <color theme="1"/>
        <rFont val="Calibri"/>
        <family val="2"/>
        <charset val="238"/>
      </rPr>
      <t>ϕ₂ )</t>
    </r>
  </si>
  <si>
    <r>
      <t xml:space="preserve">( </t>
    </r>
    <r>
      <rPr>
        <b/>
        <sz val="11"/>
        <color theme="1"/>
        <rFont val="Calibri"/>
        <family val="2"/>
        <charset val="238"/>
      </rPr>
      <t>λ₁ )</t>
    </r>
  </si>
  <si>
    <r>
      <t xml:space="preserve">( </t>
    </r>
    <r>
      <rPr>
        <b/>
        <sz val="11"/>
        <color theme="1"/>
        <rFont val="Calibri"/>
        <family val="2"/>
        <charset val="238"/>
      </rPr>
      <t>λ₂ )</t>
    </r>
  </si>
  <si>
    <r>
      <t xml:space="preserve">( </t>
    </r>
    <r>
      <rPr>
        <b/>
        <sz val="11"/>
        <color theme="1"/>
        <rFont val="Calibri"/>
        <family val="2"/>
        <charset val="238"/>
      </rPr>
      <t>∆ϕ )</t>
    </r>
  </si>
  <si>
    <r>
      <t xml:space="preserve">( </t>
    </r>
    <r>
      <rPr>
        <b/>
        <sz val="11"/>
        <color theme="1"/>
        <rFont val="Calibri"/>
        <family val="2"/>
        <charset val="238"/>
      </rPr>
      <t>∆λ )</t>
    </r>
  </si>
  <si>
    <t>360° - λ₂</t>
  </si>
  <si>
    <t>Min&amp;Dec</t>
  </si>
  <si>
    <t>Flag Gaff</t>
  </si>
  <si>
    <t>Maritime Navigation using Excel</t>
  </si>
  <si>
    <t>(To be filled only in YELLOW cells)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</si>
  <si>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</si>
  <si>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ARRIVAL POINT COORDINATES</t>
  </si>
  <si>
    <t>1. Arrival Point Coordinates:</t>
  </si>
  <si>
    <t>Arrival Point Coordinates:</t>
  </si>
  <si>
    <t>If you know your Departure Point Coordinates and Difference of Coordinates between the Departure Point and the arrival point,</t>
  </si>
  <si>
    <t xml:space="preserve"> you can find the coordinates for your destination by using the following formulas: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</si>
</sst>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u val="double"/>
      <sz val="18"/>
      <color theme="3"/>
      <name val="Calibri Light"/>
      <family val="2"/>
      <charset val="238"/>
      <scheme val="maj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5" applyNumberFormat="0" applyFill="0" applyAlignment="0" applyProtection="0"/>
  </cellStyleXfs>
  <cellXfs count="101">
    <xf numFmtId="0" fontId="0" fillId="0" borderId="0" xfId="0"/>
    <xf numFmtId="0" fontId="6" fillId="0" borderId="35" xfId="3"/>
    <xf numFmtId="0" fontId="0" fillId="0" borderId="1" xfId="0" applyBorder="1"/>
    <xf numFmtId="0" fontId="7" fillId="0" borderId="0" xfId="0" applyFont="1" applyFill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49" fontId="9" fillId="0" borderId="0" xfId="0" applyNumberFormat="1" applyFont="1" applyFill="1" applyBorder="1" applyAlignment="1">
      <alignment horizontal="center"/>
    </xf>
    <xf numFmtId="0" fontId="0" fillId="0" borderId="0" xfId="0" applyAlignment="1"/>
    <xf numFmtId="164" fontId="0" fillId="3" borderId="16" xfId="0" applyNumberFormat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0" xfId="0" applyFill="1" applyBorder="1" applyAlignment="1"/>
    <xf numFmtId="164" fontId="0" fillId="3" borderId="1" xfId="0" applyNumberFormat="1" applyFill="1" applyBorder="1"/>
    <xf numFmtId="0" fontId="0" fillId="0" borderId="31" xfId="0" applyBorder="1"/>
    <xf numFmtId="0" fontId="7" fillId="0" borderId="0" xfId="0" applyFont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0" fillId="3" borderId="44" xfId="0" applyFill="1" applyBorder="1"/>
    <xf numFmtId="0" fontId="0" fillId="3" borderId="45" xfId="0" applyFill="1" applyBorder="1" applyAlignment="1">
      <alignment horizontal="center"/>
    </xf>
    <xf numFmtId="0" fontId="0" fillId="3" borderId="46" xfId="0" applyFill="1" applyBorder="1"/>
    <xf numFmtId="0" fontId="0" fillId="3" borderId="47" xfId="0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4" borderId="54" xfId="0" applyFont="1" applyFill="1" applyBorder="1"/>
    <xf numFmtId="164" fontId="7" fillId="4" borderId="2" xfId="0" applyNumberFormat="1" applyFont="1" applyFill="1" applyBorder="1"/>
    <xf numFmtId="0" fontId="7" fillId="4" borderId="55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49" fontId="9" fillId="5" borderId="13" xfId="0" applyNumberFormat="1" applyFont="1" applyFill="1" applyBorder="1" applyAlignment="1">
      <alignment horizontal="center"/>
    </xf>
    <xf numFmtId="0" fontId="0" fillId="5" borderId="13" xfId="0" applyFill="1" applyBorder="1"/>
    <xf numFmtId="0" fontId="9" fillId="5" borderId="14" xfId="0" applyFont="1" applyFill="1" applyBorder="1" applyAlignment="1">
      <alignment horizontal="center"/>
    </xf>
    <xf numFmtId="0" fontId="7" fillId="4" borderId="48" xfId="0" applyFont="1" applyFill="1" applyBorder="1"/>
    <xf numFmtId="164" fontId="7" fillId="4" borderId="49" xfId="0" applyNumberFormat="1" applyFont="1" applyFill="1" applyBorder="1"/>
    <xf numFmtId="0" fontId="7" fillId="4" borderId="50" xfId="0" applyFont="1" applyFill="1" applyBorder="1" applyAlignment="1">
      <alignment horizontal="center"/>
    </xf>
    <xf numFmtId="0" fontId="0" fillId="4" borderId="9" xfId="0" applyFill="1" applyBorder="1"/>
    <xf numFmtId="0" fontId="0" fillId="4" borderId="7" xfId="0" applyFill="1" applyBorder="1"/>
    <xf numFmtId="0" fontId="0" fillId="4" borderId="8" xfId="0" applyFill="1" applyBorder="1"/>
    <xf numFmtId="0" fontId="7" fillId="2" borderId="59" xfId="0" applyFont="1" applyFill="1" applyBorder="1"/>
    <xf numFmtId="0" fontId="7" fillId="2" borderId="60" xfId="0" applyFont="1" applyFill="1" applyBorder="1" applyAlignment="1">
      <alignment horizontal="center"/>
    </xf>
    <xf numFmtId="0" fontId="7" fillId="2" borderId="6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6" borderId="56" xfId="0" applyFont="1" applyFill="1" applyBorder="1"/>
    <xf numFmtId="164" fontId="7" fillId="6" borderId="57" xfId="0" applyNumberFormat="1" applyFont="1" applyFill="1" applyBorder="1"/>
    <xf numFmtId="0" fontId="7" fillId="6" borderId="58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11" fillId="0" borderId="0" xfId="2" applyFont="1"/>
    <xf numFmtId="0" fontId="12" fillId="0" borderId="0" xfId="0" applyFont="1"/>
    <xf numFmtId="0" fontId="6" fillId="0" borderId="0" xfId="3" applyBorder="1"/>
    <xf numFmtId="0" fontId="9" fillId="5" borderId="24" xfId="0" applyFont="1" applyFill="1" applyBorder="1" applyAlignment="1">
      <alignment horizontal="center"/>
    </xf>
    <xf numFmtId="49" fontId="9" fillId="5" borderId="41" xfId="0" applyNumberFormat="1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9" xfId="0" applyFill="1" applyBorder="1"/>
    <xf numFmtId="0" fontId="0" fillId="6" borderId="7" xfId="0" applyFill="1" applyBorder="1"/>
    <xf numFmtId="0" fontId="0" fillId="6" borderId="8" xfId="0" applyFill="1" applyBorder="1"/>
    <xf numFmtId="0" fontId="10" fillId="0" borderId="0" xfId="2" applyFont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4" fillId="0" borderId="0" xfId="1" applyAlignment="1">
      <alignment horizontal="center"/>
    </xf>
    <xf numFmtId="0" fontId="7" fillId="6" borderId="30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0" fontId="7" fillId="6" borderId="2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7" fillId="4" borderId="38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2" borderId="61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4" xfId="0" applyFont="1" applyBorder="1" applyAlignment="1">
      <alignment horizontal="center"/>
    </xf>
  </cellXfs>
  <cellStyles count="4">
    <cellStyle name="Normal" xfId="0" builtinId="0"/>
    <cellStyle name="Text explicativ" xfId="1" builtinId="53"/>
    <cellStyle name="Titlu" xfId="2" builtinId="15"/>
    <cellStyle name="Titlu 1" xfId="3" builtinId="16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8"/>
  <sheetViews>
    <sheetView tabSelected="1" workbookViewId="0"/>
  </sheetViews>
  <sheetFormatPr defaultRowHeight="15" x14ac:dyDescent="0.25"/>
  <cols>
    <col min="18" max="18" width="12" bestFit="1" customWidth="1"/>
  </cols>
  <sheetData>
    <row r="1" spans="1:15" ht="23.25" x14ac:dyDescent="0.35">
      <c r="A1" s="61" t="s">
        <v>59</v>
      </c>
    </row>
    <row r="2" spans="1:15" x14ac:dyDescent="0.25">
      <c r="A2" s="62" t="s">
        <v>60</v>
      </c>
    </row>
    <row r="3" spans="1:15" ht="23.25" x14ac:dyDescent="0.35">
      <c r="A3" s="75" t="s">
        <v>63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5" spans="1:15" ht="20.25" thickBot="1" x14ac:dyDescent="0.35">
      <c r="A5" s="1" t="s">
        <v>64</v>
      </c>
      <c r="B5" s="1"/>
      <c r="C5" s="1"/>
      <c r="D5" s="1"/>
      <c r="E5" s="63"/>
    </row>
    <row r="6" spans="1:15" ht="15.75" thickTop="1" x14ac:dyDescent="0.25"/>
    <row r="7" spans="1:15" x14ac:dyDescent="0.25">
      <c r="C7" t="s">
        <v>66</v>
      </c>
    </row>
    <row r="8" spans="1:15" x14ac:dyDescent="0.25">
      <c r="C8" t="s">
        <v>67</v>
      </c>
    </row>
    <row r="9" spans="1:15" ht="15.75" thickBot="1" x14ac:dyDescent="0.3"/>
    <row r="10" spans="1:15" ht="15.75" thickBot="1" x14ac:dyDescent="0.3">
      <c r="D10" s="40" t="s">
        <v>1</v>
      </c>
      <c r="E10" s="41" t="s">
        <v>0</v>
      </c>
      <c r="F10" s="76" t="s">
        <v>49</v>
      </c>
      <c r="G10" s="77"/>
    </row>
    <row r="11" spans="1:15" ht="15.75" thickBot="1" x14ac:dyDescent="0.3"/>
    <row r="12" spans="1:15" ht="15.75" thickBot="1" x14ac:dyDescent="0.3">
      <c r="D12" s="40" t="s">
        <v>10</v>
      </c>
      <c r="E12" s="41" t="s">
        <v>0</v>
      </c>
      <c r="F12" s="76" t="s">
        <v>50</v>
      </c>
      <c r="G12" s="77"/>
    </row>
    <row r="13" spans="1:15" x14ac:dyDescent="0.25">
      <c r="E13" s="18"/>
      <c r="F13" s="18"/>
      <c r="G13" s="18"/>
    </row>
    <row r="14" spans="1:15" x14ac:dyDescent="0.25">
      <c r="D14" t="s">
        <v>13</v>
      </c>
      <c r="E14" s="12"/>
      <c r="F14" s="12"/>
      <c r="G14" s="12"/>
      <c r="H14" s="3"/>
      <c r="I14" s="12"/>
      <c r="K14" s="12"/>
    </row>
    <row r="15" spans="1:15" x14ac:dyDescent="0.25">
      <c r="E15" s="25" t="s">
        <v>51</v>
      </c>
      <c r="F15" s="16" t="s">
        <v>14</v>
      </c>
      <c r="H15" s="3"/>
      <c r="I15" s="3"/>
    </row>
    <row r="16" spans="1:15" x14ac:dyDescent="0.25">
      <c r="E16" s="25" t="s">
        <v>52</v>
      </c>
      <c r="F16" s="16" t="s">
        <v>34</v>
      </c>
      <c r="H16" s="14"/>
      <c r="I16" s="12"/>
    </row>
    <row r="17" spans="1:14" x14ac:dyDescent="0.25">
      <c r="E17" s="25"/>
      <c r="F17" s="15"/>
      <c r="G17" s="22" t="s">
        <v>16</v>
      </c>
      <c r="J17" s="25" t="s">
        <v>4</v>
      </c>
      <c r="K17" s="18" t="s">
        <v>15</v>
      </c>
      <c r="L17" s="25" t="s">
        <v>44</v>
      </c>
      <c r="M17" t="s">
        <v>17</v>
      </c>
    </row>
    <row r="18" spans="1:14" x14ac:dyDescent="0.25">
      <c r="E18" s="25"/>
      <c r="F18" s="13"/>
      <c r="J18" s="25" t="s">
        <v>5</v>
      </c>
      <c r="K18" s="18" t="s">
        <v>15</v>
      </c>
      <c r="L18" s="25" t="s">
        <v>45</v>
      </c>
      <c r="M18" t="s">
        <v>18</v>
      </c>
    </row>
    <row r="19" spans="1:14" x14ac:dyDescent="0.25">
      <c r="E19" s="25" t="s">
        <v>53</v>
      </c>
      <c r="F19" s="16" t="s">
        <v>19</v>
      </c>
      <c r="H19" s="3"/>
      <c r="I19" s="3"/>
    </row>
    <row r="20" spans="1:14" x14ac:dyDescent="0.25">
      <c r="E20" s="25" t="s">
        <v>54</v>
      </c>
      <c r="F20" s="16" t="s">
        <v>35</v>
      </c>
      <c r="H20" s="14"/>
      <c r="I20" s="12"/>
    </row>
    <row r="21" spans="1:14" x14ac:dyDescent="0.25">
      <c r="E21" s="25"/>
      <c r="F21" s="15"/>
      <c r="G21" s="22" t="s">
        <v>20</v>
      </c>
      <c r="J21" s="25" t="s">
        <v>8</v>
      </c>
      <c r="K21" s="18" t="s">
        <v>15</v>
      </c>
      <c r="L21" s="25" t="s">
        <v>44</v>
      </c>
      <c r="M21" t="s">
        <v>21</v>
      </c>
    </row>
    <row r="22" spans="1:14" x14ac:dyDescent="0.25">
      <c r="E22" s="25"/>
      <c r="F22" s="13"/>
      <c r="J22" s="25" t="s">
        <v>9</v>
      </c>
      <c r="K22" s="18" t="s">
        <v>15</v>
      </c>
      <c r="L22" s="25" t="s">
        <v>45</v>
      </c>
      <c r="M22" t="s">
        <v>22</v>
      </c>
    </row>
    <row r="23" spans="1:14" x14ac:dyDescent="0.25">
      <c r="E23" s="25" t="s">
        <v>55</v>
      </c>
      <c r="F23" t="s">
        <v>47</v>
      </c>
      <c r="L23" s="18"/>
      <c r="M23" s="18"/>
      <c r="N23" s="18"/>
    </row>
    <row r="24" spans="1:14" x14ac:dyDescent="0.25">
      <c r="E24" s="25" t="s">
        <v>56</v>
      </c>
      <c r="F24" t="s">
        <v>48</v>
      </c>
      <c r="L24" s="18"/>
      <c r="M24" s="18"/>
      <c r="N24" s="18"/>
    </row>
    <row r="26" spans="1:14" x14ac:dyDescent="0.25">
      <c r="D26" t="s">
        <v>23</v>
      </c>
    </row>
    <row r="28" spans="1:14" x14ac:dyDescent="0.25">
      <c r="A28" s="62" t="s">
        <v>62</v>
      </c>
    </row>
  </sheetData>
  <mergeCells count="3">
    <mergeCell ref="A3:O3"/>
    <mergeCell ref="F10:G10"/>
    <mergeCell ref="F12:G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19"/>
  <sheetViews>
    <sheetView workbookViewId="0"/>
  </sheetViews>
  <sheetFormatPr defaultRowHeight="15" x14ac:dyDescent="0.25"/>
  <cols>
    <col min="4" max="4" width="3.42578125" customWidth="1"/>
    <col min="5" max="5" width="12" bestFit="1" customWidth="1"/>
    <col min="9" max="9" width="11.85546875" bestFit="1" customWidth="1"/>
    <col min="12" max="12" width="11.85546875" bestFit="1" customWidth="1"/>
    <col min="15" max="15" width="11.85546875" bestFit="1" customWidth="1"/>
  </cols>
  <sheetData>
    <row r="1" spans="1:15" ht="23.25" x14ac:dyDescent="0.35">
      <c r="A1" s="61" t="s">
        <v>59</v>
      </c>
    </row>
    <row r="2" spans="1:15" x14ac:dyDescent="0.25">
      <c r="A2" s="62" t="s">
        <v>60</v>
      </c>
    </row>
    <row r="4" spans="1:15" ht="20.25" thickBot="1" x14ac:dyDescent="0.35">
      <c r="A4" s="1" t="s">
        <v>65</v>
      </c>
      <c r="B4" s="1"/>
      <c r="C4" s="1"/>
      <c r="D4" s="1"/>
      <c r="E4" s="63"/>
    </row>
    <row r="5" spans="1:15" ht="15.75" thickTop="1" x14ac:dyDescent="0.25">
      <c r="A5" s="78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x14ac:dyDescent="0.25">
      <c r="H6" s="25"/>
      <c r="K6" s="25"/>
      <c r="N6" s="25"/>
    </row>
    <row r="7" spans="1:15" ht="15.75" thickBot="1" x14ac:dyDescent="0.3">
      <c r="H7" s="25" t="s">
        <v>24</v>
      </c>
      <c r="K7" s="25" t="s">
        <v>25</v>
      </c>
      <c r="N7" s="25" t="s">
        <v>26</v>
      </c>
    </row>
    <row r="8" spans="1:15" ht="16.5" thickTop="1" thickBot="1" x14ac:dyDescent="0.3">
      <c r="G8" s="53" t="s">
        <v>2</v>
      </c>
      <c r="H8" s="54" t="s">
        <v>58</v>
      </c>
      <c r="I8" s="97" t="s">
        <v>27</v>
      </c>
      <c r="J8" s="53" t="s">
        <v>2</v>
      </c>
      <c r="K8" s="54" t="s">
        <v>58</v>
      </c>
      <c r="L8" s="97" t="s">
        <v>27</v>
      </c>
      <c r="M8" s="53" t="s">
        <v>2</v>
      </c>
      <c r="N8" s="54" t="s">
        <v>58</v>
      </c>
      <c r="O8" s="97" t="s">
        <v>27</v>
      </c>
    </row>
    <row r="9" spans="1:15" ht="15.75" thickBot="1" x14ac:dyDescent="0.3">
      <c r="A9" s="91" t="s">
        <v>42</v>
      </c>
      <c r="B9" s="92"/>
      <c r="C9" s="92"/>
      <c r="D9" s="93"/>
      <c r="E9" s="60" t="s">
        <v>30</v>
      </c>
      <c r="F9" s="26"/>
      <c r="G9" s="55" t="s">
        <v>32</v>
      </c>
      <c r="H9" s="56" t="s">
        <v>33</v>
      </c>
      <c r="I9" s="98"/>
      <c r="J9" s="55" t="s">
        <v>32</v>
      </c>
      <c r="K9" s="56" t="s">
        <v>33</v>
      </c>
      <c r="L9" s="98"/>
      <c r="M9" s="55" t="s">
        <v>32</v>
      </c>
      <c r="N9" s="56" t="s">
        <v>33</v>
      </c>
      <c r="O9" s="98"/>
    </row>
    <row r="10" spans="1:15" x14ac:dyDescent="0.25">
      <c r="A10" s="82" t="s">
        <v>37</v>
      </c>
      <c r="B10" s="83"/>
      <c r="C10" s="83"/>
      <c r="D10" s="84"/>
      <c r="E10" s="64" t="s">
        <v>12</v>
      </c>
      <c r="F10" s="27" t="s">
        <v>0</v>
      </c>
      <c r="G10" s="30">
        <v>54</v>
      </c>
      <c r="H10" s="17">
        <v>35</v>
      </c>
      <c r="I10" s="31" t="s">
        <v>4</v>
      </c>
      <c r="J10" s="30"/>
      <c r="K10" s="17"/>
      <c r="L10" s="31"/>
      <c r="M10" s="30"/>
      <c r="N10" s="17"/>
      <c r="O10" s="31"/>
    </row>
    <row r="11" spans="1:15" x14ac:dyDescent="0.25">
      <c r="A11" s="85" t="s">
        <v>36</v>
      </c>
      <c r="B11" s="86"/>
      <c r="C11" s="86"/>
      <c r="D11" s="87"/>
      <c r="E11" s="65" t="s">
        <v>28</v>
      </c>
      <c r="F11" s="28" t="s">
        <v>0</v>
      </c>
      <c r="G11" s="32">
        <v>9</v>
      </c>
      <c r="H11" s="23">
        <v>42</v>
      </c>
      <c r="I11" s="33" t="s">
        <v>5</v>
      </c>
      <c r="J11" s="32"/>
      <c r="K11" s="23"/>
      <c r="L11" s="33"/>
      <c r="M11" s="32"/>
      <c r="N11" s="23"/>
      <c r="O11" s="33"/>
    </row>
    <row r="12" spans="1:15" ht="15.75" thickBot="1" x14ac:dyDescent="0.3">
      <c r="A12" s="88" t="s">
        <v>40</v>
      </c>
      <c r="B12" s="89"/>
      <c r="C12" s="89"/>
      <c r="D12" s="90"/>
      <c r="E12" s="66" t="s">
        <v>1</v>
      </c>
      <c r="F12" s="67" t="s">
        <v>0</v>
      </c>
      <c r="G12" s="47">
        <f>Calculations!B9</f>
        <v>44</v>
      </c>
      <c r="H12" s="48">
        <f>Calculations!C9</f>
        <v>53.000000000000398</v>
      </c>
      <c r="I12" s="49" t="str">
        <f>IF(Calculations!E6&lt;0,"S","N")</f>
        <v>N</v>
      </c>
      <c r="J12" s="47">
        <f>Calculations!G9</f>
        <v>0</v>
      </c>
      <c r="K12" s="48">
        <f>Calculations!H9</f>
        <v>0</v>
      </c>
      <c r="L12" s="49" t="str">
        <f>IF(Calculations!J6&lt;0,"S","N")</f>
        <v>N</v>
      </c>
      <c r="M12" s="47">
        <f>Calculations!L9</f>
        <v>0</v>
      </c>
      <c r="N12" s="48">
        <f>Calculations!M9</f>
        <v>0</v>
      </c>
      <c r="O12" s="49" t="str">
        <f>IF(Calculations!O6&lt;0,"S","N")</f>
        <v>N</v>
      </c>
    </row>
    <row r="13" spans="1:15" ht="15.75" thickBot="1" x14ac:dyDescent="0.3">
      <c r="A13" s="22"/>
      <c r="B13" s="22"/>
      <c r="C13" s="22"/>
      <c r="D13" s="22"/>
      <c r="E13" s="13"/>
      <c r="F13" s="19"/>
      <c r="G13" s="12"/>
      <c r="H13" s="29" t="s">
        <v>24</v>
      </c>
      <c r="I13" s="19"/>
      <c r="K13" s="25" t="s">
        <v>25</v>
      </c>
      <c r="N13" s="25" t="s">
        <v>26</v>
      </c>
    </row>
    <row r="14" spans="1:15" ht="16.5" thickTop="1" thickBot="1" x14ac:dyDescent="0.3">
      <c r="A14" s="91" t="s">
        <v>43</v>
      </c>
      <c r="B14" s="92"/>
      <c r="C14" s="92"/>
      <c r="D14" s="93"/>
      <c r="E14" s="60" t="s">
        <v>31</v>
      </c>
      <c r="F14" s="26"/>
      <c r="G14" s="34" t="s">
        <v>32</v>
      </c>
      <c r="H14" s="35" t="s">
        <v>33</v>
      </c>
      <c r="I14" s="36" t="s">
        <v>27</v>
      </c>
      <c r="J14" s="34" t="s">
        <v>32</v>
      </c>
      <c r="K14" s="35" t="s">
        <v>33</v>
      </c>
      <c r="L14" s="36" t="s">
        <v>27</v>
      </c>
      <c r="M14" s="34" t="s">
        <v>32</v>
      </c>
      <c r="N14" s="35" t="s">
        <v>33</v>
      </c>
      <c r="O14" s="36" t="s">
        <v>27</v>
      </c>
    </row>
    <row r="15" spans="1:15" x14ac:dyDescent="0.25">
      <c r="A15" s="82" t="s">
        <v>39</v>
      </c>
      <c r="B15" s="83"/>
      <c r="C15" s="83"/>
      <c r="D15" s="84"/>
      <c r="E15" s="64" t="s">
        <v>11</v>
      </c>
      <c r="F15" s="27" t="s">
        <v>0</v>
      </c>
      <c r="G15" s="30">
        <v>172</v>
      </c>
      <c r="H15" s="17">
        <v>55</v>
      </c>
      <c r="I15" s="31" t="s">
        <v>9</v>
      </c>
      <c r="J15" s="30"/>
      <c r="K15" s="17"/>
      <c r="L15" s="31"/>
      <c r="M15" s="30"/>
      <c r="N15" s="17"/>
      <c r="O15" s="31"/>
    </row>
    <row r="16" spans="1:15" x14ac:dyDescent="0.25">
      <c r="A16" s="85" t="s">
        <v>38</v>
      </c>
      <c r="B16" s="86"/>
      <c r="C16" s="86"/>
      <c r="D16" s="87"/>
      <c r="E16" s="65" t="s">
        <v>29</v>
      </c>
      <c r="F16" s="28" t="s">
        <v>0</v>
      </c>
      <c r="G16" s="32">
        <v>29</v>
      </c>
      <c r="H16" s="23">
        <v>28</v>
      </c>
      <c r="I16" s="33" t="s">
        <v>8</v>
      </c>
      <c r="J16" s="32"/>
      <c r="K16" s="23"/>
      <c r="L16" s="33"/>
      <c r="M16" s="32"/>
      <c r="N16" s="23"/>
      <c r="O16" s="33"/>
    </row>
    <row r="17" spans="1:15" x14ac:dyDescent="0.25">
      <c r="A17" s="94" t="s">
        <v>41</v>
      </c>
      <c r="B17" s="95"/>
      <c r="C17" s="95"/>
      <c r="D17" s="96"/>
      <c r="E17" s="68" t="s">
        <v>10</v>
      </c>
      <c r="F17" s="69" t="s">
        <v>0</v>
      </c>
      <c r="G17" s="37">
        <f>Calculations!B18</f>
        <v>143</v>
      </c>
      <c r="H17" s="38">
        <f>Calculations!C18</f>
        <v>26.999999999999318</v>
      </c>
      <c r="I17" s="39" t="str">
        <f>IF(Calculations!E15&gt;0,"E","W")</f>
        <v>W</v>
      </c>
      <c r="J17" s="37">
        <f>Calculations!G18</f>
        <v>0</v>
      </c>
      <c r="K17" s="38">
        <f>Calculations!H18</f>
        <v>0</v>
      </c>
      <c r="L17" s="39" t="str">
        <f>IF(Calculations!J15&gt;0,"E","W")</f>
        <v>W</v>
      </c>
      <c r="M17" s="37">
        <f>Calculations!L18</f>
        <v>0</v>
      </c>
      <c r="N17" s="38">
        <f>Calculations!M18</f>
        <v>0</v>
      </c>
      <c r="O17" s="39" t="str">
        <f>IF(Calculations!O15&gt;0,"E","W")</f>
        <v>W</v>
      </c>
    </row>
    <row r="18" spans="1:15" ht="15.75" thickBot="1" x14ac:dyDescent="0.3">
      <c r="A18" s="79" t="s">
        <v>46</v>
      </c>
      <c r="B18" s="80"/>
      <c r="C18" s="80"/>
      <c r="D18" s="81"/>
      <c r="E18" s="70" t="s">
        <v>57</v>
      </c>
      <c r="F18" s="71" t="s">
        <v>0</v>
      </c>
      <c r="G18" s="57">
        <f>Calculations!B21</f>
        <v>143</v>
      </c>
      <c r="H18" s="58">
        <f>Calculations!C21</f>
        <v>26.999999999999318</v>
      </c>
      <c r="I18" s="59" t="str">
        <f>IF(Calculations!E16&gt;180,IF(I17="W","E","W"),I17)</f>
        <v>W</v>
      </c>
      <c r="J18" s="57">
        <f>Calculations!G21</f>
        <v>0</v>
      </c>
      <c r="K18" s="58">
        <f>Calculations!H21</f>
        <v>0</v>
      </c>
      <c r="L18" s="59" t="str">
        <f>IF(Calculations!J16&gt;180,IF(L17="W","E","W"),L17)</f>
        <v>W</v>
      </c>
      <c r="M18" s="57">
        <f>Calculations!L21</f>
        <v>0</v>
      </c>
      <c r="N18" s="58">
        <f>Calculations!M21</f>
        <v>0</v>
      </c>
      <c r="O18" s="59" t="str">
        <f>IF(Calculations!O16&gt;180,IF(O17="W","E","W"),O17)</f>
        <v>W</v>
      </c>
    </row>
    <row r="19" spans="1:15" x14ac:dyDescent="0.25">
      <c r="A19" s="62" t="s">
        <v>62</v>
      </c>
    </row>
  </sheetData>
  <mergeCells count="13">
    <mergeCell ref="A5:O5"/>
    <mergeCell ref="A18:D18"/>
    <mergeCell ref="A10:D10"/>
    <mergeCell ref="A11:D11"/>
    <mergeCell ref="A12:D12"/>
    <mergeCell ref="A14:D14"/>
    <mergeCell ref="A9:D9"/>
    <mergeCell ref="A16:D16"/>
    <mergeCell ref="A17:D17"/>
    <mergeCell ref="A15:D15"/>
    <mergeCell ref="I8:I9"/>
    <mergeCell ref="L8:L9"/>
    <mergeCell ref="O8:O9"/>
  </mergeCell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927FF215-671C-439C-B3CF-A1A203626E33}">
            <xm:f>Calculations!$E$7&gt;90</xm:f>
            <x14:dxf>
              <fill>
                <patternFill>
                  <bgColor rgb="FFFF0000"/>
                </patternFill>
              </fill>
            </x14:dxf>
          </x14:cfRule>
          <xm:sqref>G12:I12</xm:sqref>
        </x14:conditionalFormatting>
        <x14:conditionalFormatting xmlns:xm="http://schemas.microsoft.com/office/excel/2006/main">
          <x14:cfRule type="expression" priority="20" id="{C5DC1414-080C-4CE5-9092-664030A90615}">
            <xm:f>Calculations!$E$16&gt;180</xm:f>
            <x14:dxf>
              <fill>
                <patternFill>
                  <bgColor rgb="FFFF00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expression" priority="11" id="{77910C93-6A18-430B-BF71-6AEDAC788A8F}">
            <xm:f>Calculations!$E$7&gt;90</xm:f>
            <x14:dxf>
              <fill>
                <patternFill>
                  <bgColor rgb="FFFF000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10" id="{1C90B23D-A09D-450C-80C8-890894FAD39B}">
            <xm:f>Calculations!$E$7&gt;90</xm:f>
            <x14:dxf>
              <fill>
                <patternFill>
                  <bgColor rgb="FFFF0000"/>
                </patternFill>
              </fill>
            </x14:dxf>
          </x14:cfRule>
          <xm:sqref>M12:O12</xm:sqref>
        </x14:conditionalFormatting>
        <x14:conditionalFormatting xmlns:xm="http://schemas.microsoft.com/office/excel/2006/main">
          <x14:cfRule type="expression" priority="5" id="{99535584-9EEB-40E2-8049-F766A51F2070}">
            <xm:f>Calculations!$J$16&gt;180</xm:f>
            <x14:dxf>
              <fill>
                <patternFill>
                  <bgColor rgb="FFFF0000"/>
                </patternFill>
              </fill>
            </x14:dxf>
          </x14:cfRule>
          <xm:sqref>J17:L17</xm:sqref>
        </x14:conditionalFormatting>
        <x14:conditionalFormatting xmlns:xm="http://schemas.microsoft.com/office/excel/2006/main">
          <x14:cfRule type="expression" priority="4" id="{7AB54C52-CF2A-4AEA-A892-35A69574DF0B}">
            <xm:f>Calculations!$O$16&gt;180</xm:f>
            <x14:dxf>
              <fill>
                <patternFill>
                  <bgColor rgb="FFFF0000"/>
                </patternFill>
              </fill>
            </x14:dxf>
          </x14:cfRule>
          <xm:sqref>M17:O17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workbookViewId="0"/>
  </sheetViews>
  <sheetFormatPr defaultRowHeight="15" x14ac:dyDescent="0.25"/>
  <sheetData>
    <row r="2" spans="1:15" ht="15.75" thickBot="1" x14ac:dyDescent="0.3">
      <c r="A2" s="99" t="s">
        <v>24</v>
      </c>
      <c r="B2" s="100"/>
      <c r="C2" s="100"/>
      <c r="D2" s="100"/>
      <c r="E2" s="100"/>
      <c r="F2" s="99" t="s">
        <v>25</v>
      </c>
      <c r="G2" s="100"/>
      <c r="H2" s="100"/>
      <c r="I2" s="100"/>
      <c r="J2" s="100"/>
      <c r="K2" s="99" t="s">
        <v>26</v>
      </c>
      <c r="L2" s="100"/>
      <c r="M2" s="100"/>
      <c r="N2" s="100"/>
      <c r="O2" s="100"/>
    </row>
    <row r="3" spans="1:15" ht="15.75" thickBot="1" x14ac:dyDescent="0.3">
      <c r="A3" s="42"/>
      <c r="B3" s="9" t="s">
        <v>2</v>
      </c>
      <c r="C3" s="7" t="s">
        <v>3</v>
      </c>
      <c r="D3" s="7" t="s">
        <v>6</v>
      </c>
      <c r="E3" s="8" t="s">
        <v>7</v>
      </c>
      <c r="F3" s="42"/>
      <c r="G3" s="9" t="s">
        <v>2</v>
      </c>
      <c r="H3" s="7" t="s">
        <v>3</v>
      </c>
      <c r="I3" s="7" t="s">
        <v>6</v>
      </c>
      <c r="J3" s="8" t="s">
        <v>7</v>
      </c>
      <c r="K3" s="42"/>
      <c r="L3" s="9" t="s">
        <v>2</v>
      </c>
      <c r="M3" s="7" t="s">
        <v>3</v>
      </c>
      <c r="N3" s="7" t="s">
        <v>6</v>
      </c>
      <c r="O3" s="8" t="s">
        <v>7</v>
      </c>
    </row>
    <row r="4" spans="1:15" x14ac:dyDescent="0.25">
      <c r="A4" s="43" t="s">
        <v>12</v>
      </c>
      <c r="B4" s="10">
        <f>'Computing the Coordinates'!G10</f>
        <v>54</v>
      </c>
      <c r="C4" s="4">
        <f>'Computing the Coordinates'!H10/60</f>
        <v>0.58333333333333337</v>
      </c>
      <c r="D4" s="4">
        <f>SUM(B4:C4)</f>
        <v>54.583333333333336</v>
      </c>
      <c r="E4" s="5">
        <f>IF('Computing the Coordinates'!I10="N",D4,D4*(-1))</f>
        <v>54.583333333333336</v>
      </c>
      <c r="F4" s="43" t="s">
        <v>12</v>
      </c>
      <c r="G4" s="10">
        <f>'Computing the Coordinates'!J10</f>
        <v>0</v>
      </c>
      <c r="H4" s="4">
        <f>'Computing the Coordinates'!K10/60</f>
        <v>0</v>
      </c>
      <c r="I4" s="4">
        <f>SUM(G4:H4)</f>
        <v>0</v>
      </c>
      <c r="J4" s="5">
        <f>IF('Computing the Coordinates'!L10="N",I4,I4*(-1))</f>
        <v>0</v>
      </c>
      <c r="K4" s="43" t="s">
        <v>12</v>
      </c>
      <c r="L4" s="10">
        <f>'Computing the Coordinates'!M10</f>
        <v>0</v>
      </c>
      <c r="M4" s="4">
        <f>'Computing the Coordinates'!N10/60</f>
        <v>0</v>
      </c>
      <c r="N4" s="4">
        <f>SUM(L4:M4)</f>
        <v>0</v>
      </c>
      <c r="O4" s="5">
        <f>IF('Computing the Coordinates'!O10="N",N4,N4*(-1))</f>
        <v>0</v>
      </c>
    </row>
    <row r="5" spans="1:15" x14ac:dyDescent="0.25">
      <c r="A5" s="44" t="s">
        <v>28</v>
      </c>
      <c r="B5" s="11">
        <f>'Computing the Coordinates'!G11</f>
        <v>9</v>
      </c>
      <c r="C5" s="2">
        <f>'Computing the Coordinates'!H11/60</f>
        <v>0.7</v>
      </c>
      <c r="D5" s="2">
        <f>SUM(B5:C5)</f>
        <v>9.6999999999999993</v>
      </c>
      <c r="E5" s="6">
        <f>IF('Computing the Coordinates'!I11="N",D5,D5*(-1))</f>
        <v>-9.6999999999999993</v>
      </c>
      <c r="F5" s="44" t="s">
        <v>28</v>
      </c>
      <c r="G5" s="11">
        <f>'Computing the Coordinates'!J11</f>
        <v>0</v>
      </c>
      <c r="H5" s="2">
        <f>'Computing the Coordinates'!K11/60</f>
        <v>0</v>
      </c>
      <c r="I5" s="2">
        <f>SUM(G5:H5)</f>
        <v>0</v>
      </c>
      <c r="J5" s="6">
        <f>IF('Computing the Coordinates'!L11="N",I5,I5*(-1))</f>
        <v>0</v>
      </c>
      <c r="K5" s="44" t="s">
        <v>28</v>
      </c>
      <c r="L5" s="11">
        <f>'Computing the Coordinates'!M11</f>
        <v>0</v>
      </c>
      <c r="M5" s="2">
        <f>'Computing the Coordinates'!N11/60</f>
        <v>0</v>
      </c>
      <c r="N5" s="2">
        <f>SUM(L5:M5)</f>
        <v>0</v>
      </c>
      <c r="O5" s="6">
        <f>IF('Computing the Coordinates'!O11="N",N5,N5*(-1))</f>
        <v>0</v>
      </c>
    </row>
    <row r="6" spans="1:15" x14ac:dyDescent="0.25">
      <c r="A6" s="43"/>
      <c r="B6" s="11"/>
      <c r="C6" s="2"/>
      <c r="D6" s="2"/>
      <c r="E6" s="6">
        <f>E4+E5</f>
        <v>44.88333333333334</v>
      </c>
      <c r="F6" s="43"/>
      <c r="G6" s="11"/>
      <c r="H6" s="2"/>
      <c r="I6" s="2"/>
      <c r="J6" s="6">
        <f>J4+J5</f>
        <v>0</v>
      </c>
      <c r="K6" s="43"/>
      <c r="L6" s="11"/>
      <c r="M6" s="2"/>
      <c r="N6" s="2"/>
      <c r="O6" s="6">
        <f>O4+O5</f>
        <v>0</v>
      </c>
    </row>
    <row r="7" spans="1:15" x14ac:dyDescent="0.25">
      <c r="A7" s="45"/>
      <c r="B7" s="11"/>
      <c r="C7" s="2"/>
      <c r="D7" s="2"/>
      <c r="E7" s="6">
        <f>ABS(E6)</f>
        <v>44.88333333333334</v>
      </c>
      <c r="F7" s="45"/>
      <c r="G7" s="11"/>
      <c r="H7" s="2"/>
      <c r="I7" s="2"/>
      <c r="J7" s="6">
        <f>ABS(J6)</f>
        <v>0</v>
      </c>
      <c r="K7" s="45"/>
      <c r="L7" s="11"/>
      <c r="M7" s="2"/>
      <c r="N7" s="2"/>
      <c r="O7" s="6">
        <f>ABS(O6)</f>
        <v>0</v>
      </c>
    </row>
    <row r="8" spans="1:15" ht="15.75" thickBot="1" x14ac:dyDescent="0.3">
      <c r="A8" s="45"/>
      <c r="B8" s="24"/>
      <c r="C8" s="20">
        <f>E7-B9</f>
        <v>0.88333333333333997</v>
      </c>
      <c r="D8" s="20"/>
      <c r="E8" s="21"/>
      <c r="F8" s="45"/>
      <c r="G8" s="24"/>
      <c r="H8" s="20">
        <f>J7-G9</f>
        <v>0</v>
      </c>
      <c r="I8" s="20"/>
      <c r="J8" s="21"/>
      <c r="K8" s="45"/>
      <c r="L8" s="24"/>
      <c r="M8" s="20">
        <f>O7-L9</f>
        <v>0</v>
      </c>
      <c r="N8" s="20"/>
      <c r="O8" s="21"/>
    </row>
    <row r="9" spans="1:15" ht="15.75" thickBot="1" x14ac:dyDescent="0.3">
      <c r="A9" s="46" t="s">
        <v>1</v>
      </c>
      <c r="B9" s="50">
        <f>INT(E7)</f>
        <v>44</v>
      </c>
      <c r="C9" s="51">
        <f>C8*60</f>
        <v>53.000000000000398</v>
      </c>
      <c r="D9" s="51"/>
      <c r="E9" s="52"/>
      <c r="F9" s="46" t="s">
        <v>1</v>
      </c>
      <c r="G9" s="50">
        <f>INT(J7)</f>
        <v>0</v>
      </c>
      <c r="H9" s="51">
        <f>H8*60</f>
        <v>0</v>
      </c>
      <c r="I9" s="51"/>
      <c r="J9" s="52"/>
      <c r="K9" s="46" t="s">
        <v>1</v>
      </c>
      <c r="L9" s="50">
        <f>INT(O7)</f>
        <v>0</v>
      </c>
      <c r="M9" s="51">
        <f>M8*60</f>
        <v>0</v>
      </c>
      <c r="N9" s="51"/>
      <c r="O9" s="52"/>
    </row>
    <row r="10" spans="1:15" x14ac:dyDescent="0.25">
      <c r="H10" s="13"/>
      <c r="I10" s="12"/>
      <c r="J10" s="12"/>
      <c r="K10" s="12"/>
      <c r="L10" s="12"/>
    </row>
    <row r="11" spans="1:15" ht="15.75" thickBot="1" x14ac:dyDescent="0.3">
      <c r="A11" s="99" t="s">
        <v>24</v>
      </c>
      <c r="B11" s="100"/>
      <c r="C11" s="100"/>
      <c r="D11" s="100"/>
      <c r="E11" s="100"/>
      <c r="F11" s="99" t="s">
        <v>25</v>
      </c>
      <c r="G11" s="100"/>
      <c r="H11" s="100"/>
      <c r="I11" s="100"/>
      <c r="J11" s="100"/>
      <c r="K11" s="99" t="s">
        <v>26</v>
      </c>
      <c r="L11" s="100"/>
      <c r="M11" s="100"/>
      <c r="N11" s="100"/>
      <c r="O11" s="100"/>
    </row>
    <row r="12" spans="1:15" ht="15.75" thickBot="1" x14ac:dyDescent="0.3">
      <c r="A12" s="42"/>
      <c r="B12" s="9" t="s">
        <v>2</v>
      </c>
      <c r="C12" s="7" t="s">
        <v>3</v>
      </c>
      <c r="D12" s="7" t="s">
        <v>6</v>
      </c>
      <c r="E12" s="8" t="s">
        <v>7</v>
      </c>
      <c r="F12" s="42"/>
      <c r="G12" s="9" t="s">
        <v>2</v>
      </c>
      <c r="H12" s="7" t="s">
        <v>3</v>
      </c>
      <c r="I12" s="7" t="s">
        <v>6</v>
      </c>
      <c r="J12" s="8" t="s">
        <v>7</v>
      </c>
      <c r="K12" s="42"/>
      <c r="L12" s="9" t="s">
        <v>2</v>
      </c>
      <c r="M12" s="7" t="s">
        <v>3</v>
      </c>
      <c r="N12" s="7" t="s">
        <v>6</v>
      </c>
      <c r="O12" s="8" t="s">
        <v>7</v>
      </c>
    </row>
    <row r="13" spans="1:15" x14ac:dyDescent="0.25">
      <c r="A13" s="43" t="s">
        <v>11</v>
      </c>
      <c r="B13" s="10">
        <f>'Computing the Coordinates'!G15</f>
        <v>172</v>
      </c>
      <c r="C13" s="4">
        <f>'Computing the Coordinates'!H15/60</f>
        <v>0.91666666666666663</v>
      </c>
      <c r="D13" s="4">
        <f>SUM(B13:C13)</f>
        <v>172.91666666666666</v>
      </c>
      <c r="E13" s="5">
        <f>IF('Computing the Coordinates'!I15="E",D13,D13*(-1))</f>
        <v>-172.91666666666666</v>
      </c>
      <c r="F13" s="43" t="s">
        <v>11</v>
      </c>
      <c r="G13" s="10">
        <f>'Computing the Coordinates'!J15</f>
        <v>0</v>
      </c>
      <c r="H13" s="4">
        <f>'Computing the Coordinates'!K15/60</f>
        <v>0</v>
      </c>
      <c r="I13" s="4">
        <f>SUM(G13:H13)</f>
        <v>0</v>
      </c>
      <c r="J13" s="5">
        <f>IF('Computing the Coordinates'!L15="E",I13,I13*(-1))</f>
        <v>0</v>
      </c>
      <c r="K13" s="43" t="s">
        <v>11</v>
      </c>
      <c r="L13" s="10">
        <f>'Computing the Coordinates'!M15</f>
        <v>0</v>
      </c>
      <c r="M13" s="4">
        <f>'Computing the Coordinates'!N15/60</f>
        <v>0</v>
      </c>
      <c r="N13" s="4">
        <f>SUM(L13:M13)</f>
        <v>0</v>
      </c>
      <c r="O13" s="5">
        <f>IF('Computing the Coordinates'!O15="E",N13,N13*(-1))</f>
        <v>0</v>
      </c>
    </row>
    <row r="14" spans="1:15" x14ac:dyDescent="0.25">
      <c r="A14" s="44" t="s">
        <v>29</v>
      </c>
      <c r="B14" s="11">
        <f>'Computing the Coordinates'!G16</f>
        <v>29</v>
      </c>
      <c r="C14" s="2">
        <f>'Computing the Coordinates'!H16/60</f>
        <v>0.46666666666666667</v>
      </c>
      <c r="D14" s="2">
        <f>SUM(B14:C14)</f>
        <v>29.466666666666665</v>
      </c>
      <c r="E14" s="6">
        <f>IF('Computing the Coordinates'!I16="E",D14,D14*(-1))</f>
        <v>29.466666666666665</v>
      </c>
      <c r="F14" s="44" t="s">
        <v>29</v>
      </c>
      <c r="G14" s="11">
        <f>'Computing the Coordinates'!J16</f>
        <v>0</v>
      </c>
      <c r="H14" s="2">
        <f>'Computing the Coordinates'!K16/60</f>
        <v>0</v>
      </c>
      <c r="I14" s="2">
        <f>SUM(G14:H14)</f>
        <v>0</v>
      </c>
      <c r="J14" s="6">
        <f>IF('Computing the Coordinates'!L16="E",I14,I14*(-1))</f>
        <v>0</v>
      </c>
      <c r="K14" s="44" t="s">
        <v>29</v>
      </c>
      <c r="L14" s="11">
        <f>'Computing the Coordinates'!M16</f>
        <v>0</v>
      </c>
      <c r="M14" s="2">
        <f>'Computing the Coordinates'!N16/60</f>
        <v>0</v>
      </c>
      <c r="N14" s="2">
        <f>SUM(L14:M14)</f>
        <v>0</v>
      </c>
      <c r="O14" s="6">
        <f>IF('Computing the Coordinates'!O16="E",N14,N14*(-1))</f>
        <v>0</v>
      </c>
    </row>
    <row r="15" spans="1:15" x14ac:dyDescent="0.25">
      <c r="A15" s="43"/>
      <c r="B15" s="11"/>
      <c r="C15" s="2"/>
      <c r="D15" s="2"/>
      <c r="E15" s="6">
        <f>E13+E14</f>
        <v>-143.44999999999999</v>
      </c>
      <c r="F15" s="43"/>
      <c r="G15" s="11"/>
      <c r="H15" s="2"/>
      <c r="I15" s="2"/>
      <c r="J15" s="6">
        <f>J13+J14</f>
        <v>0</v>
      </c>
      <c r="K15" s="43"/>
      <c r="L15" s="11"/>
      <c r="M15" s="2"/>
      <c r="N15" s="2"/>
      <c r="O15" s="6">
        <f>O13+O14</f>
        <v>0</v>
      </c>
    </row>
    <row r="16" spans="1:15" x14ac:dyDescent="0.25">
      <c r="A16" s="45"/>
      <c r="B16" s="11"/>
      <c r="C16" s="2"/>
      <c r="D16" s="2"/>
      <c r="E16" s="6">
        <f>ABS(E15)</f>
        <v>143.44999999999999</v>
      </c>
      <c r="F16" s="45"/>
      <c r="G16" s="11"/>
      <c r="H16" s="2"/>
      <c r="I16" s="2"/>
      <c r="J16" s="6">
        <f>ABS(J15)</f>
        <v>0</v>
      </c>
      <c r="K16" s="45"/>
      <c r="L16" s="11"/>
      <c r="M16" s="2"/>
      <c r="N16" s="2"/>
      <c r="O16" s="6">
        <f>ABS(O15)</f>
        <v>0</v>
      </c>
    </row>
    <row r="17" spans="1:15" ht="15.75" thickBot="1" x14ac:dyDescent="0.3">
      <c r="A17" s="45"/>
      <c r="B17" s="24"/>
      <c r="C17" s="20">
        <f>E16-B18</f>
        <v>0.44999999999998863</v>
      </c>
      <c r="D17" s="20"/>
      <c r="E17" s="21"/>
      <c r="F17" s="45"/>
      <c r="G17" s="24"/>
      <c r="H17" s="20">
        <f>J16-G18</f>
        <v>0</v>
      </c>
      <c r="I17" s="20"/>
      <c r="J17" s="21"/>
      <c r="K17" s="45"/>
      <c r="L17" s="24"/>
      <c r="M17" s="20">
        <f>O16-L18</f>
        <v>0</v>
      </c>
      <c r="N17" s="20"/>
      <c r="O17" s="21"/>
    </row>
    <row r="18" spans="1:15" ht="15.75" thickBot="1" x14ac:dyDescent="0.3">
      <c r="A18" s="43" t="s">
        <v>10</v>
      </c>
      <c r="B18" s="50">
        <f>INT(E16)</f>
        <v>143</v>
      </c>
      <c r="C18" s="51">
        <f>C17*60</f>
        <v>26.999999999999318</v>
      </c>
      <c r="D18" s="51"/>
      <c r="E18" s="52"/>
      <c r="F18" s="43" t="s">
        <v>10</v>
      </c>
      <c r="G18" s="50">
        <f>INT(J16)</f>
        <v>0</v>
      </c>
      <c r="H18" s="51">
        <f>H17*60</f>
        <v>0</v>
      </c>
      <c r="I18" s="51"/>
      <c r="J18" s="52"/>
      <c r="K18" s="43" t="s">
        <v>10</v>
      </c>
      <c r="L18" s="50">
        <f>INT(O16)</f>
        <v>0</v>
      </c>
      <c r="M18" s="51">
        <f>M17*60</f>
        <v>0</v>
      </c>
      <c r="N18" s="51"/>
      <c r="O18" s="52"/>
    </row>
    <row r="19" spans="1:15" x14ac:dyDescent="0.25">
      <c r="A19" s="45"/>
      <c r="B19" s="10"/>
      <c r="C19" s="4"/>
      <c r="D19" s="4"/>
      <c r="E19" s="5">
        <f>IF(E16&lt;180,E16,360-E16)</f>
        <v>143.44999999999999</v>
      </c>
      <c r="F19" s="45"/>
      <c r="G19" s="10"/>
      <c r="H19" s="4"/>
      <c r="I19" s="4"/>
      <c r="J19" s="5">
        <f>IF(J16&lt;180,J16,360-J16)</f>
        <v>0</v>
      </c>
      <c r="K19" s="45"/>
      <c r="L19" s="10"/>
      <c r="M19" s="4"/>
      <c r="N19" s="4"/>
      <c r="O19" s="5">
        <f>IF(O16&lt;180,O16,360-O16)</f>
        <v>0</v>
      </c>
    </row>
    <row r="20" spans="1:15" ht="15.75" thickBot="1" x14ac:dyDescent="0.3">
      <c r="A20" s="45"/>
      <c r="B20" s="24"/>
      <c r="C20" s="20">
        <f>E19-B21</f>
        <v>0.44999999999998863</v>
      </c>
      <c r="D20" s="20"/>
      <c r="E20" s="21"/>
      <c r="F20" s="45"/>
      <c r="G20" s="24"/>
      <c r="H20" s="20">
        <f>J19-G21</f>
        <v>0</v>
      </c>
      <c r="I20" s="20"/>
      <c r="J20" s="21"/>
      <c r="K20" s="45"/>
      <c r="L20" s="24"/>
      <c r="M20" s="20">
        <f>O19-L21</f>
        <v>0</v>
      </c>
      <c r="N20" s="20"/>
      <c r="O20" s="21"/>
    </row>
    <row r="21" spans="1:15" ht="15.75" thickBot="1" x14ac:dyDescent="0.3">
      <c r="A21" s="46" t="s">
        <v>10</v>
      </c>
      <c r="B21" s="72">
        <f>INT(E19)</f>
        <v>143</v>
      </c>
      <c r="C21" s="73">
        <f>C20*60</f>
        <v>26.999999999999318</v>
      </c>
      <c r="D21" s="73"/>
      <c r="E21" s="74"/>
      <c r="F21" s="46" t="s">
        <v>10</v>
      </c>
      <c r="G21" s="72">
        <f>INT(J19)</f>
        <v>0</v>
      </c>
      <c r="H21" s="73">
        <f>H20*60</f>
        <v>0</v>
      </c>
      <c r="I21" s="73"/>
      <c r="J21" s="74"/>
      <c r="K21" s="46" t="s">
        <v>10</v>
      </c>
      <c r="L21" s="72">
        <f>INT(O19)</f>
        <v>0</v>
      </c>
      <c r="M21" s="73">
        <f>M20*60</f>
        <v>0</v>
      </c>
      <c r="N21" s="73"/>
      <c r="O21" s="74"/>
    </row>
  </sheetData>
  <mergeCells count="6">
    <mergeCell ref="K11:O11"/>
    <mergeCell ref="F2:J2"/>
    <mergeCell ref="K2:O2"/>
    <mergeCell ref="A2:E2"/>
    <mergeCell ref="A11:E11"/>
    <mergeCell ref="F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Arrival Point Coordinates</vt:lpstr>
      <vt:lpstr>Computing the Coordinates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2016-07-11T14:44:31Z</cp:lastPrinted>
  <dcterms:created xsi:type="dcterms:W3CDTF">2015-04-28T15:42:59Z</dcterms:created>
  <dcterms:modified xsi:type="dcterms:W3CDTF">2016-07-11T14:46:41Z</dcterms:modified>
</cp:coreProperties>
</file>